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372" windowWidth="12660" windowHeight="11160" tabRatio="727" firstSheet="22" activeTab="28"/>
  </bookViews>
  <sheets>
    <sheet name="ÖSSZEFÜGGÉSEK" sheetId="1" r:id="rId1"/>
    <sheet name="címrend" sheetId="2" r:id="rId2"/>
    <sheet name="önkorm összesen" sheetId="3" r:id="rId3"/>
    <sheet name="működési mérleg" sheetId="4" r:id="rId4"/>
    <sheet name="felhalm mérleg" sheetId="5" r:id="rId5"/>
    <sheet name="ELLENŐRZÉS-1.sz.2.a.sz.2.b.sz." sheetId="6" r:id="rId6"/>
    <sheet name="3. Mell -AKÜ" sheetId="7" r:id="rId7"/>
    <sheet name="4. Mell -AKÜ-höz bevételek" sheetId="8" r:id="rId8"/>
    <sheet name="5.sz.mell." sheetId="9" r:id="rId9"/>
    <sheet name="6.sz.mell.FELH-FELÚJ" sheetId="10" r:id="rId10"/>
    <sheet name="7.sz.mell.CÉLTART felh" sheetId="11" r:id="rId11"/>
    <sheet name="7.sz.mell.CÉLTART műk" sheetId="12" r:id="rId12"/>
    <sheet name="8.Mell-uniós" sheetId="13" r:id="rId13"/>
    <sheet name="önkorm ÖNMAGA" sheetId="14" r:id="rId14"/>
    <sheet name="hivatal" sheetId="15" r:id="rId15"/>
    <sheet name="Óvoda" sheetId="16" r:id="rId16"/>
    <sheet name="Önó" sheetId="17" r:id="rId17"/>
    <sheet name="Műv ház" sheetId="18" r:id="rId18"/>
    <sheet name="GAMESZ" sheetId="19" r:id="rId19"/>
    <sheet name="10.sz.mell tartozásállomány" sheetId="20" r:id="rId20"/>
    <sheet name="1 sz,többéves" sheetId="21" r:id="rId21"/>
    <sheet name="2.sz.közvetett támogatások" sheetId="22" r:id="rId22"/>
    <sheet name="3 előirányzat felhaszn terv (2" sheetId="23" r:id="rId23"/>
    <sheet name="likviditási terv pénzkészlettel" sheetId="24" r:id="rId24"/>
    <sheet name="4.sz tájék.tábla" sheetId="25" r:id="rId25"/>
    <sheet name="5.sz.támogatások" sheetId="26" r:id="rId26"/>
    <sheet name="6.sz.tájék szocpol" sheetId="27" r:id="rId27"/>
    <sheet name="7.sz.tájék létszám" sheetId="28" r:id="rId28"/>
    <sheet name="gördülő" sheetId="29" r:id="rId29"/>
  </sheets>
  <definedNames>
    <definedName name="_xlfn.IFERROR" hidden="1">#NAME?</definedName>
    <definedName name="_xlnm.Print_Titles" localSheetId="14">'hivatal'!$1:$5</definedName>
    <definedName name="_xlnm.Print_Titles" localSheetId="13">'önkorm ÖNMAGA'!$1:$5</definedName>
    <definedName name="_xlnm.Print_Area" localSheetId="24">'4.sz tájék.tábla'!$A$1:$F$70</definedName>
    <definedName name="_xlnm.Print_Area" localSheetId="9">'6.sz.mell.FELH-FELÚJ'!$A$1:$D$38</definedName>
    <definedName name="_xlnm.Print_Area" localSheetId="10">'7.sz.mell.CÉLTART felh'!$A$1:$D$28</definedName>
    <definedName name="_xlnm.Print_Area" localSheetId="11">'7.sz.mell.CÉLTART műk'!$A$1:$D$19</definedName>
    <definedName name="_xlnm.Print_Area" localSheetId="28">'gördülő'!$A$1:$D$44</definedName>
    <definedName name="_xlnm.Print_Area" localSheetId="23">'likviditási terv pénzkészlettel'!$A$1:$O$31</definedName>
    <definedName name="_xlnm.Print_Area" localSheetId="13">'önkorm ÖNMAGA'!$A$1:$F$150</definedName>
    <definedName name="_xlnm.Print_Area" localSheetId="2">'önkorm összesen'!$A$1:$F$149</definedName>
  </definedNames>
  <calcPr fullCalcOnLoad="1"/>
</workbook>
</file>

<file path=xl/sharedStrings.xml><?xml version="1.0" encoding="utf-8"?>
<sst xmlns="http://schemas.openxmlformats.org/spreadsheetml/2006/main" count="1977" uniqueCount="754">
  <si>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</si>
  <si>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</si>
  <si>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</si>
  <si>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</si>
  <si>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</si>
  <si>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</si>
  <si>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</si>
  <si>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</si>
  <si>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</si>
  <si>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</si>
  <si>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</si>
  <si>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</si>
  <si>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</si>
  <si>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</si>
  <si>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</si>
  <si>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</si>
  <si>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</si>
  <si>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</si>
  <si>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</si>
  <si>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</si>
  <si>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</si>
  <si>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</si>
  <si>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</si>
  <si>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</si>
  <si>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</si>
  <si>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</si>
  <si>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</si>
  <si>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</si>
  <si>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</si>
  <si>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</si>
  <si>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</si>
  <si>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</si>
  <si>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</si>
  <si>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</si>
  <si>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</si>
  <si>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</si>
  <si>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</si>
  <si>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</si>
  <si>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</si>
  <si>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</si>
  <si>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</si>
  <si>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</si>
  <si>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</si>
  <si>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</si>
  <si>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</si>
  <si>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</si>
  <si>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</si>
  <si>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</si>
  <si>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</si>
  <si>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</si>
  <si>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</si>
  <si>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</si>
  <si>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</si>
  <si>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</si>
  <si>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</si>
  <si>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</si>
  <si>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</si>
  <si>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</si>
  <si>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</si>
  <si>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</si>
  <si>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Megnevezés</t>
  </si>
  <si>
    <t>Személyi juttatások</t>
  </si>
  <si>
    <t>ÖSSZESEN: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</si>
  <si>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</si>
  <si>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</si>
  <si>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</si>
  <si>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</si>
  <si>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</si>
  <si>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</si>
  <si>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</si>
  <si>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</si>
  <si>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</si>
  <si>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</si>
  <si>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</si>
  <si>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</si>
  <si>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</si>
  <si>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</si>
  <si>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</si>
  <si>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</si>
  <si>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</si>
  <si>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</si>
  <si>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</si>
  <si>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</si>
  <si>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</si>
  <si>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</si>
  <si>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</si>
  <si>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</si>
  <si>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</si>
  <si>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</si>
  <si>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</si>
  <si>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</si>
  <si>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</si>
  <si>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</si>
  <si>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</si>
  <si>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</si>
  <si>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</si>
  <si>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</si>
  <si>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</si>
  <si>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</si>
  <si>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</si>
  <si>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</si>
  <si>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</si>
  <si>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</si>
  <si>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</si>
  <si>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</si>
  <si>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</si>
  <si>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</si>
  <si>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</si>
  <si>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</si>
  <si>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</si>
  <si>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</si>
  <si>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</si>
  <si>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</si>
  <si>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</si>
  <si>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</si>
  <si>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</si>
  <si>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</si>
  <si>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</si>
  <si>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</si>
  <si>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</si>
  <si>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</si>
  <si>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</si>
  <si>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</si>
  <si>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</si>
  <si>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</si>
  <si>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</si>
  <si>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</si>
  <si>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</si>
  <si>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</si>
  <si>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</si>
  <si>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</si>
  <si>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</si>
  <si>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</si>
  <si>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</si>
  <si>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</si>
  <si>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</si>
  <si>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</si>
  <si>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</si>
  <si>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</si>
  <si>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</si>
  <si>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</si>
  <si>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</si>
  <si>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</si>
  <si>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</si>
  <si>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</si>
  <si>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</si>
  <si>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</si>
  <si>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</si>
  <si>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</si>
  <si>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</si>
  <si>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</si>
  <si>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</si>
  <si>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</si>
  <si>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</si>
  <si>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</si>
  <si>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</si>
  <si>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</si>
  <si>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</si>
  <si>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</si>
  <si>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</si>
  <si>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</si>
  <si>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</si>
  <si>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</si>
  <si>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</si>
  <si>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</si>
  <si>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</si>
  <si>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</si>
  <si>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</si>
  <si>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</si>
  <si>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</si>
  <si>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</si>
  <si>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</si>
  <si>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</si>
  <si>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</si>
  <si>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</si>
  <si>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</si>
  <si>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</si>
  <si>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</si>
  <si>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</si>
  <si>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</si>
  <si>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</si>
  <si>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</si>
  <si>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</si>
  <si>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</si>
  <si>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</si>
  <si>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</si>
  <si>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</si>
  <si>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</si>
  <si>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</si>
  <si>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</si>
  <si>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</si>
  <si>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</si>
  <si>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</si>
  <si>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</si>
  <si>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</si>
  <si>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</si>
  <si>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</si>
  <si>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</si>
  <si>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</si>
  <si>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</si>
  <si>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</si>
  <si>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</si>
  <si>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</si>
  <si>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</si>
  <si>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</si>
  <si>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</si>
  <si>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</si>
  <si>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</si>
  <si>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</si>
  <si>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</si>
  <si>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</si>
  <si>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</si>
  <si>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</si>
  <si>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</si>
  <si>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</si>
  <si>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</si>
  <si>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</si>
  <si>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</si>
  <si>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</si>
  <si>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</si>
  <si>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</si>
  <si>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</si>
  <si>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</si>
  <si>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</si>
  <si>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</si>
  <si>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</si>
  <si>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</si>
  <si>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</si>
  <si>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</si>
  <si>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</si>
  <si>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</si>
  <si>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</si>
  <si>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</si>
  <si>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</si>
  <si>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</si>
  <si>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</si>
  <si>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</si>
  <si>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</si>
  <si>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</si>
  <si>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</si>
  <si>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</si>
  <si>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</si>
  <si>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</si>
  <si>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</si>
  <si>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</si>
  <si>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</si>
  <si>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</si>
  <si>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</si>
  <si>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</si>
  <si>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</si>
  <si>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</si>
  <si>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</si>
  <si>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</si>
  <si>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</si>
  <si>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</si>
  <si>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</si>
  <si>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</si>
  <si>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</si>
  <si>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</si>
  <si>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</si>
  <si>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</si>
  <si>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</si>
  <si>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</si>
  <si>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</si>
  <si>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</si>
  <si>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</si>
  <si>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</si>
  <si>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</si>
  <si>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</si>
  <si>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</si>
  <si>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</si>
  <si>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</si>
  <si>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</si>
  <si>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</si>
  <si>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</si>
  <si>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</si>
  <si>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</si>
  <si>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</si>
  <si>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</si>
  <si>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</si>
  <si>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</si>
  <si>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</si>
  <si>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</si>
  <si>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</si>
  <si>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</si>
  <si>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</si>
  <si>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</si>
  <si>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</si>
  <si>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</si>
  <si>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</si>
  <si>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</si>
  <si>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</si>
  <si>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</si>
  <si>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</si>
  <si>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</si>
  <si>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</si>
  <si>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</si>
  <si>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</si>
  <si>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</si>
  <si>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</si>
  <si>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</si>
  <si>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</si>
  <si>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</si>
  <si>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</si>
  <si>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</si>
  <si>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</si>
  <si>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</si>
  <si>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</si>
  <si>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</si>
  <si>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</si>
  <si>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</si>
  <si>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</si>
  <si>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</si>
  <si>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</si>
  <si>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</si>
  <si>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</si>
  <si>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</si>
  <si>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</si>
  <si>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</si>
  <si>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</si>
  <si>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</si>
  <si>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</si>
  <si>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</si>
  <si>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</si>
  <si>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</si>
  <si>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</si>
  <si>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</si>
  <si>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</si>
  <si>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</si>
  <si>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</si>
  <si>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</si>
  <si>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</si>
  <si>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</si>
  <si>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</si>
  <si>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</si>
  <si>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</si>
  <si>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</si>
  <si>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</si>
  <si>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</si>
  <si>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</si>
  <si>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</si>
  <si>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</si>
  <si>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</si>
  <si>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</si>
  <si>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</si>
  <si>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</si>
  <si>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</si>
  <si>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</si>
  <si>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</si>
  <si>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</si>
  <si>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</si>
  <si>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</si>
  <si>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</si>
  <si>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</si>
  <si>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</si>
  <si>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</si>
  <si>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</si>
  <si>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</si>
  <si>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</si>
  <si>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</si>
  <si>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</si>
  <si>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</si>
  <si>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</si>
  <si>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</si>
  <si>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</si>
  <si>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</si>
  <si>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</si>
  <si>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</si>
  <si>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</si>
  <si>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</si>
  <si>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</si>
  <si>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</si>
  <si>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</si>
  <si>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</si>
  <si>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</si>
  <si>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</si>
  <si>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</si>
  <si>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</si>
  <si>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</si>
  <si>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</si>
  <si>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</si>
  <si>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</si>
  <si>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</si>
  <si>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</si>
  <si>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</si>
  <si>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</si>
  <si>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</si>
  <si>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</si>
  <si>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</si>
  <si>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</si>
  <si>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</si>
  <si>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</si>
  <si>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</si>
  <si>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</si>
  <si>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</si>
  <si>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</si>
  <si>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</si>
  <si>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</si>
  <si>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</si>
  <si>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</si>
  <si>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</si>
  <si>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</si>
  <si>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</si>
  <si>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</si>
  <si>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</si>
  <si>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</si>
  <si>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</si>
  <si>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</si>
  <si>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</si>
  <si>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</si>
  <si>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</si>
  <si>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</si>
  <si>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</si>
  <si>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</si>
  <si>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</si>
  <si>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</si>
  <si>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</si>
  <si>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</si>
  <si>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</si>
  <si>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</si>
  <si>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</si>
  <si>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</si>
  <si>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</si>
  <si>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</si>
  <si>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</si>
  <si>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</si>
  <si>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</si>
  <si>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</si>
  <si>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</si>
  <si>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</si>
  <si>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</si>
  <si>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</si>
  <si>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</si>
  <si>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</si>
  <si>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</si>
  <si>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</si>
  <si>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</si>
  <si>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</si>
  <si>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</si>
  <si>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</si>
  <si>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</si>
  <si>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</si>
  <si>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</si>
  <si>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</si>
  <si>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</si>
  <si>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</si>
  <si>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</si>
  <si>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</si>
  <si>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</si>
  <si>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</si>
  <si>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</si>
  <si>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</si>
  <si>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</si>
  <si>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</si>
  <si>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</si>
  <si>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</si>
  <si>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</si>
  <si>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</si>
  <si>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</si>
  <si>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</si>
  <si>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</si>
  <si>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</si>
  <si>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</si>
  <si>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</si>
  <si>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</si>
  <si>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</si>
  <si>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</si>
  <si>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</si>
  <si>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</si>
  <si>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</si>
  <si>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</si>
  <si>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</si>
  <si>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</si>
  <si>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</si>
  <si>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</si>
  <si>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</si>
  <si>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</si>
  <si>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</si>
  <si>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</si>
  <si>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</si>
  <si>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</si>
  <si>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</si>
  <si>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</si>
  <si>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</si>
  <si>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</si>
  <si>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</si>
  <si>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</si>
  <si>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</si>
  <si>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</si>
  <si>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</si>
  <si>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</si>
  <si>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</si>
  <si>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</si>
  <si>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</si>
  <si>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Jászfényszarui Közös Önkormányzati Hivatal</t>
  </si>
  <si>
    <t>Kötelező feladat</t>
  </si>
  <si>
    <t>Önként vállalt feladat</t>
  </si>
  <si>
    <t>Államigazga-tási feladat</t>
  </si>
  <si>
    <t>Városi Óvodai Intézmény</t>
  </si>
  <si>
    <t>Jászfényszaru Város Gondozási Központja</t>
  </si>
  <si>
    <t>Petőfi Sándor Művelődési Ház és Könyvtár Jászfényszaru</t>
  </si>
  <si>
    <t>GAMESZ</t>
  </si>
  <si>
    <t>Beruházási (felhalmozási), felújítási kiadások előirányzata beruházásonként, felújításonként</t>
  </si>
  <si>
    <t xml:space="preserve">  Megnevezés</t>
  </si>
  <si>
    <t>Garanciális kötelezettség átvállalás</t>
  </si>
  <si>
    <t>Közalkalmazottak, köztisztviselők 1/2 havi juttatására</t>
  </si>
  <si>
    <t>Rotavírus okozta fertőzések megelőzésének költségeire</t>
  </si>
  <si>
    <t>Művelődési ház és könyvtár</t>
  </si>
  <si>
    <t xml:space="preserve">  rendezvényekre</t>
  </si>
  <si>
    <t xml:space="preserve">  szerzői jogdíjak megfizetésére</t>
  </si>
  <si>
    <t>Gondozási Központ (Gazdag néni ingatlan felajánlásból)</t>
  </si>
  <si>
    <t>Építésügyi kötelezésekre alap</t>
  </si>
  <si>
    <t>Környezetvédelmi alap</t>
  </si>
  <si>
    <t>Települési vízellátás felújításának hosszútávú tartaléka</t>
  </si>
  <si>
    <t>Homlokzatfelújítási alap</t>
  </si>
  <si>
    <t>I/1.d)</t>
  </si>
  <si>
    <t xml:space="preserve">Hozzájárulás pénzbeni szociális ellátásokhoz </t>
  </si>
  <si>
    <t xml:space="preserve"> Szociális és gyermekjóléti alapszolg.feladatok</t>
  </si>
  <si>
    <t>Szociális étkeztetés</t>
  </si>
  <si>
    <t>Házi segítségnyújtás</t>
  </si>
  <si>
    <t>Időskorúak nappali intézményi ellátása</t>
  </si>
  <si>
    <t>Idősek átmeneti és tartós…szociális ellátási feladatok támogatása</t>
  </si>
  <si>
    <t xml:space="preserve">   Számított segítői munkatárs létszámhoz kapcsolódó bértámogatás</t>
  </si>
  <si>
    <t xml:space="preserve">   Intézmény-üzemeltetési támogatás</t>
  </si>
  <si>
    <t xml:space="preserve">Óvodapedagógusok és nev.munkát közvetlenül segítők bértámogatása </t>
  </si>
  <si>
    <t>Óvodaműködtetés támogatása</t>
  </si>
  <si>
    <t>Nyilvános könyvtári ellátási feladatok támogatása</t>
  </si>
  <si>
    <t>Gyermekétkeztetés támogatása</t>
  </si>
  <si>
    <t>Gyermekétkeztetés szempontjából elismert dolgozók bértámogatása</t>
  </si>
  <si>
    <t>Egyes jövedelempótló támogatások kiegészítése</t>
  </si>
  <si>
    <t>III./1.</t>
  </si>
  <si>
    <t>IV/1.d)</t>
  </si>
  <si>
    <t>II/1.</t>
  </si>
  <si>
    <t>II/2.</t>
  </si>
  <si>
    <t>III/4.a)</t>
  </si>
  <si>
    <t>III/4.b)</t>
  </si>
  <si>
    <t>III/3.c)</t>
  </si>
  <si>
    <t>III/3.d)</t>
  </si>
  <si>
    <t>III/3.f)</t>
  </si>
  <si>
    <t>III/2.</t>
  </si>
  <si>
    <t>Fajlagos összeg (Ft/mutató)</t>
  </si>
  <si>
    <t>mutató</t>
  </si>
  <si>
    <t>Városi Sportegyesület</t>
  </si>
  <si>
    <t>működési támogatás</t>
  </si>
  <si>
    <t>Köztemetés</t>
  </si>
  <si>
    <t>Ö s s z e s e n :</t>
  </si>
  <si>
    <t>kötelező feladatok</t>
  </si>
  <si>
    <t>önként vállalt feladatok</t>
  </si>
  <si>
    <t>összesen</t>
  </si>
  <si>
    <t>államigazga-tási feladatok</t>
  </si>
  <si>
    <t>Sorszám</t>
  </si>
  <si>
    <t>ezerFt-ban</t>
  </si>
  <si>
    <t xml:space="preserve">Gyermekétkeztetés üzemeltetési támogatása </t>
  </si>
  <si>
    <t>Intézmény megnevezése</t>
  </si>
  <si>
    <t>Engedélyezett létszám</t>
  </si>
  <si>
    <t>Mindösszesen</t>
  </si>
  <si>
    <t>Intézmények összesen:</t>
  </si>
  <si>
    <t>Közfoglalkoz-tatottak</t>
  </si>
  <si>
    <t>Jászfényszaru Város önkormányzata intézményei engedélyezett létszáma és közfoglalkoztatottak létszáma</t>
  </si>
  <si>
    <t>fő</t>
  </si>
  <si>
    <t>Munka Törvény-könyve hatálya alá tartozó</t>
  </si>
  <si>
    <t>közalkal-mazott szakmai</t>
  </si>
  <si>
    <t>közalkal-mazott egyéb</t>
  </si>
  <si>
    <t xml:space="preserve"> köztiszt-viselő</t>
  </si>
  <si>
    <t>Jászfényszaru Városi Önkormányzat adósságot keletkeztető ügyletekből és kezességvállalásokból fennálló kötelezettségei</t>
  </si>
  <si>
    <t>Jászfényszaru Városi Önkormányzat saját bevételeinek részletezése az adósságot keletkeztető ügyletből származó tárgyévi fizetési kötelezettség megállapításához</t>
  </si>
  <si>
    <t>Pusztamonostori Kirendeltség</t>
  </si>
  <si>
    <t>Családsegítés</t>
  </si>
  <si>
    <t>Cím-szám</t>
  </si>
  <si>
    <t>Család- és nővédelmi egészségügyi gondozás</t>
  </si>
  <si>
    <t>Időskorúak,fogyatékossággal élők bentlakásos ellátása</t>
  </si>
  <si>
    <t>Idősek nappali ellátása</t>
  </si>
  <si>
    <t>Gyermekjóléti szolgáltatás</t>
  </si>
  <si>
    <t>Közművelődési intézmények,közösségi színterek működtetése</t>
  </si>
  <si>
    <t>Könyvtári állomány gyarapítása,nyilvántartása</t>
  </si>
  <si>
    <t>Könyvtári szolgáltatások</t>
  </si>
  <si>
    <t>Számviteli,könyvvizsgáló,adószakértői tevékenység</t>
  </si>
  <si>
    <t>Építményüzemeltetés</t>
  </si>
  <si>
    <t>Zöldterület kezelés</t>
  </si>
  <si>
    <t>Sportlétesítmények működtetése, üzemeltetése</t>
  </si>
  <si>
    <t>Jászfényszaru</t>
  </si>
  <si>
    <t xml:space="preserve"> Adó-, vám és jövedéki igazgatás</t>
  </si>
  <si>
    <t xml:space="preserve"> Önkormányzatok és önkormányzati hivatalok jogalkotó és általános igazgatási tevékenysége</t>
  </si>
  <si>
    <t>Város-, községgazdálkodási egyéb szolgáltatások</t>
  </si>
  <si>
    <t>Jászfényszaru Város Önkormányzata GAMESZ</t>
  </si>
  <si>
    <t>03</t>
  </si>
  <si>
    <t>Petőfi Sándor Művelődési Ház és Könyvtár</t>
  </si>
  <si>
    <t xml:space="preserve">Jászfényszaru Város Óvoda </t>
  </si>
  <si>
    <t>06</t>
  </si>
  <si>
    <t>04</t>
  </si>
  <si>
    <t>05</t>
  </si>
  <si>
    <t xml:space="preserve"> Céltartalék</t>
  </si>
  <si>
    <t>Óvodai nevelés, ellátás</t>
  </si>
  <si>
    <t>Jászfényszaru Város Önkormányzat címrendje</t>
  </si>
  <si>
    <t>Cím</t>
  </si>
  <si>
    <t>Cím megnevezése</t>
  </si>
  <si>
    <t>Hozzájárulás jogcímei</t>
  </si>
  <si>
    <t>összeg (Ft)</t>
  </si>
  <si>
    <t>I/1.a)</t>
  </si>
  <si>
    <t>Önkormányzati hivatal működésének támogatása</t>
  </si>
  <si>
    <t>I/1.ba)</t>
  </si>
  <si>
    <t>Zöldterület gazdálkodással kapcsolatos feladatok támogatása</t>
  </si>
  <si>
    <t>I/1.bb)</t>
  </si>
  <si>
    <t>Közvilágítás fenntartásának támogatása</t>
  </si>
  <si>
    <t>I/1.bd)</t>
  </si>
  <si>
    <t>Közutak fenntartásának támogatása</t>
  </si>
  <si>
    <t>I/1.c)</t>
  </si>
  <si>
    <t>Lakott külterülettel kapcsolatos feladatok támogatása</t>
  </si>
  <si>
    <t>I/6.</t>
  </si>
  <si>
    <t xml:space="preserve"> Óvodai nevelés</t>
  </si>
  <si>
    <t>II/4.</t>
  </si>
  <si>
    <t>Köznevelési intézmények működtetéséhez kapcsolódó támogatás</t>
  </si>
  <si>
    <t>II/5.</t>
  </si>
  <si>
    <t>Kiegészítő támogatás az óvodapedagógusok minősítéséből adódó többletkiadásokhoz</t>
  </si>
  <si>
    <t>III/3.aa)</t>
  </si>
  <si>
    <t xml:space="preserve">     Családsegítés és gyermekjóléti sz. </t>
  </si>
  <si>
    <t>(70 ezer fő lakosságszám alatt)</t>
  </si>
  <si>
    <t>III/5.</t>
  </si>
  <si>
    <t xml:space="preserve">NORMATÍV HOZZÁJÁRULÁS ÖSSZESEN </t>
  </si>
  <si>
    <t>Egyházközség</t>
  </si>
  <si>
    <t>felhalmozási célú támogatás (Plébánia bővítés)</t>
  </si>
  <si>
    <t>Támogatás összege</t>
  </si>
  <si>
    <t>2016.év</t>
  </si>
  <si>
    <t>Önkormányzat működési bevételei</t>
  </si>
  <si>
    <t xml:space="preserve">     Közhatalmi bevételek</t>
  </si>
  <si>
    <t xml:space="preserve">     Intézményi működési bevétele</t>
  </si>
  <si>
    <t xml:space="preserve">    Átengedett adók</t>
  </si>
  <si>
    <t>Támogatások, kiegészítések</t>
  </si>
  <si>
    <t>Átvett pénzeszközök államháztartáson belülről</t>
  </si>
  <si>
    <t xml:space="preserve">ebből: működési </t>
  </si>
  <si>
    <t xml:space="preserve">         felhalmozási</t>
  </si>
  <si>
    <t>Felhalmozási célú bevételek</t>
  </si>
  <si>
    <t>Átvett pénzeszközök államháztartáson kívülről</t>
  </si>
  <si>
    <t>Kölcsönök</t>
  </si>
  <si>
    <t>Pénzmaradvány</t>
  </si>
  <si>
    <t>Tárgyévi bevételek összesen</t>
  </si>
  <si>
    <t>Munkaadókat terhelő járulékok</t>
  </si>
  <si>
    <t>Dologi kiadások</t>
  </si>
  <si>
    <t>Ellátottak pénzbeli juttatása</t>
  </si>
  <si>
    <t>Egyéb működési célú kiadás</t>
  </si>
  <si>
    <t>Felhalmozási költségvetés kiadásai</t>
  </si>
  <si>
    <t>Tárgyévi kiadások összesen</t>
  </si>
  <si>
    <t>8. számú tájékoztató tábla</t>
  </si>
  <si>
    <t>2017.év</t>
  </si>
  <si>
    <t xml:space="preserve">  székek beszerzésére</t>
  </si>
  <si>
    <t>2016. után</t>
  </si>
  <si>
    <t>Felhalmozási céltartalék összesen:</t>
  </si>
  <si>
    <t>Működési céltartalék összesen:</t>
  </si>
  <si>
    <t>kötelező</t>
  </si>
  <si>
    <t>Polgármester</t>
  </si>
  <si>
    <t>Szociális városrehabilitációs projekt keretében vállalt foglalkoztatás 2019 március végéig</t>
  </si>
  <si>
    <t>20418mügyi kp</t>
  </si>
  <si>
    <r>
      <t xml:space="preserve">Nyitó pénzkészlet és értékpapír az </t>
    </r>
    <r>
      <rPr>
        <b/>
        <sz val="10"/>
        <rFont val="Times New Roman CE"/>
        <family val="0"/>
      </rPr>
      <t>önkormányzat</t>
    </r>
    <r>
      <rPr>
        <sz val="10"/>
        <rFont val="Times New Roman CE"/>
        <family val="0"/>
      </rPr>
      <t>nál (intézmények kivételével)</t>
    </r>
  </si>
  <si>
    <t>TELEPÜLÉSI SZOCIÁLIS ELLÁTÁSOK</t>
  </si>
  <si>
    <t>Lakhatáshoz kapcsolódó települési támogatás (helyi rendelet 6.§ (1))</t>
  </si>
  <si>
    <t>Időskorúak támogatása (helyi rendelet 8.§)</t>
  </si>
  <si>
    <t>Saját jogú öregségi és özvegyi nyugdíjasok támogatása (helyi rendelet 9.§)</t>
  </si>
  <si>
    <t>Rendkívüli települési támogatás  (helyi rendelet 7.§ (2)-(10))</t>
  </si>
  <si>
    <t>Nem lakóingatlan kezelés</t>
  </si>
  <si>
    <t>2016. évi előirányzat</t>
  </si>
  <si>
    <t>Jászfényszaru Városi Önkormányzat 2016. évi adósságot keletkeztető fejlesztési céljai</t>
  </si>
  <si>
    <t>2018.</t>
  </si>
  <si>
    <t xml:space="preserve">2.2. Melléklet a ………../2016. (……….) önkormányzati rendelethez     </t>
  </si>
  <si>
    <t xml:space="preserve">2.1. Melléklet a ………../2016. (……….) önkormányzati rendelethez     </t>
  </si>
  <si>
    <t>9.1. Melléklet a ……/2016. (….) önkormányzati rendelethez</t>
  </si>
  <si>
    <t>Előirányzat 2016</t>
  </si>
  <si>
    <t>9.2.Melléklet a ……/2016. (….) önkormányzati rendelethez</t>
  </si>
  <si>
    <t>......................, 2016. .......................... hó ..... nap</t>
  </si>
  <si>
    <t>Jászfényszaru Város Önkormányzat által adott közvetett támogatások 2016
(kedvezmények)</t>
  </si>
  <si>
    <t>Likviditási terv
2016. évre</t>
  </si>
  <si>
    <t>K I M U T A T Á S
a 2016. évben céljelleggel juttatott támogatásokról</t>
  </si>
  <si>
    <t>2016. évi eredeti előirányzatok</t>
  </si>
  <si>
    <t>Szociálpolitikai feladatok 2016. évi tervezett előirányzatai</t>
  </si>
  <si>
    <t>2018.év</t>
  </si>
  <si>
    <t>A 2016. évi általános működés és ágazati feladatok támogatásának alakulása jogcímenként</t>
  </si>
  <si>
    <t>hivatkozás  a 2016.évi kvtv-re</t>
  </si>
  <si>
    <t>elvonás/korlát</t>
  </si>
  <si>
    <t>Egyéb önkormányzati feladatok támogatása</t>
  </si>
  <si>
    <t xml:space="preserve"> 2015 évről áthúzódó bérkompenzáció támogatása</t>
  </si>
  <si>
    <t xml:space="preserve">   Óvodapedagógusok 16,5 fő 8 hóra              </t>
  </si>
  <si>
    <t xml:space="preserve">   Segítők 11 fő 8 hóra                                   </t>
  </si>
  <si>
    <t xml:space="preserve">   Óvodapedagógusok 16,5 fő 4 hóra              </t>
  </si>
  <si>
    <t xml:space="preserve">    pótlólagos összeg 16,5 fő 4 hóra                 </t>
  </si>
  <si>
    <t xml:space="preserve">    Segítők 11 fő 4 hóra                                   </t>
  </si>
  <si>
    <t xml:space="preserve">    8 hóra, 8 órát nem éri el a gyermekek nevelése    15 fő</t>
  </si>
  <si>
    <t xml:space="preserve">    8 hóra, 8 órát eléri a gyermekek nevelése           181 fő</t>
  </si>
  <si>
    <t xml:space="preserve">    4 hóra, 8 órát nem éri el a gyermekek nevelése     15 ő</t>
  </si>
  <si>
    <t xml:space="preserve">    4 hóra, 8 órát eléri a gyermekek nevelése           181 fő</t>
  </si>
  <si>
    <t>III/5./a</t>
  </si>
  <si>
    <t>III/5./b</t>
  </si>
  <si>
    <t>III/5./c</t>
  </si>
  <si>
    <t>Rászoruló gyermekek intézményen kívüli szünidei étkeztetésének támogatása</t>
  </si>
  <si>
    <t>Konditerem foglalkoztatottak</t>
  </si>
  <si>
    <t>Teaház fenntartási időszak foglalk.</t>
  </si>
  <si>
    <t>Swietelsky - Samsung feltáró út</t>
  </si>
  <si>
    <t>Útépítés fejlesztési  projekt</t>
  </si>
  <si>
    <t>Strabag- Sóstó dűlő</t>
  </si>
  <si>
    <t>Garázs építés</t>
  </si>
  <si>
    <t>Buszmegállók</t>
  </si>
  <si>
    <t>GAMESZ eszközbeszerzéseire</t>
  </si>
  <si>
    <t>Hóeltakarítási munkák költségeire (kalcium-klorid vásárlására)</t>
  </si>
  <si>
    <t>Közszolgálati bérkiegészítés (2016 félévig)</t>
  </si>
  <si>
    <t>Jászfényszaru Város Önkormányzat 2016. évi működési céltartaléka</t>
  </si>
  <si>
    <t>Jubileumi jutalom</t>
  </si>
  <si>
    <t>Város rendezvényeire</t>
  </si>
  <si>
    <t>Óvoda építés</t>
  </si>
  <si>
    <t>Munkahelyteremtési támogatás</t>
  </si>
  <si>
    <t>2 db bérlakás megszüntetése,  rendőrörs bővítése</t>
  </si>
  <si>
    <t>Lakás-vendégház (Dózsa Gy.u. 2.)</t>
  </si>
  <si>
    <t>Városgazdálkodás telephely</t>
  </si>
  <si>
    <t>Fásításra</t>
  </si>
  <si>
    <t>Fóliások áthelyezése, villamosítás, út</t>
  </si>
  <si>
    <t>Bérlakások építése</t>
  </si>
  <si>
    <t>Szabadság út vízvezeték csere</t>
  </si>
  <si>
    <t>Damjanich János Múzeum</t>
  </si>
  <si>
    <t>ünnepi kötet a Jászságról</t>
  </si>
  <si>
    <t>Fényszaruiak Baráti Egyesülete</t>
  </si>
  <si>
    <t>CD kiadása (Szabó Krisztina)</t>
  </si>
  <si>
    <t>Ingatlanvásárlások</t>
  </si>
  <si>
    <t>Tavasz u.9.</t>
  </si>
  <si>
    <t>Ady E. u.8. (ingatlanrész)</t>
  </si>
  <si>
    <t>Szent I.u.4.</t>
  </si>
  <si>
    <t>Jelzőlámpa</t>
  </si>
  <si>
    <t>Műszaki ellenőrzés</t>
  </si>
  <si>
    <t>Hajtató raktárépület tetőszerkezet felújítása</t>
  </si>
  <si>
    <t>Számítástechnikai eszközök, szoftverek</t>
  </si>
  <si>
    <t>Ft-ban</t>
  </si>
  <si>
    <t>Rendőrőrs</t>
  </si>
  <si>
    <t>üzemanyag, túlmunka</t>
  </si>
  <si>
    <t>Jászfényszaru Város Önkormányzat 2016. évi felhalmozási céltartaléka</t>
  </si>
  <si>
    <t>Jászberényi Tűzoltók Alapítványa</t>
  </si>
  <si>
    <t>gyerektábor</t>
  </si>
  <si>
    <t>x</t>
  </si>
  <si>
    <t>Önkormányzati tulajdonok karbantartása és felújítása (Szent I.u.2, Szabadság út 34.,Kozma u., Dózsa Gy.u.,Szentcsalád tér 3.)</t>
  </si>
  <si>
    <t>Helyi termékáruház és városkert (Szent I.u.4.)</t>
  </si>
  <si>
    <t>Sporttér a parókia mögött</t>
  </si>
  <si>
    <t>Vásártér kiváltó út</t>
  </si>
  <si>
    <t>Kerékpárút és kerékpáros híd</t>
  </si>
  <si>
    <t>9.6. melléklet a ……/2016. (….) önkormányzati rendelethez</t>
  </si>
  <si>
    <t>9.3. melléklet a ……/2016. (….) önkormányzati rendelethez</t>
  </si>
  <si>
    <t xml:space="preserve">Otthonteremtési támogatás </t>
  </si>
  <si>
    <t>Talentum ösztöndíj program</t>
  </si>
  <si>
    <t>9.4. melléklet a ……/2016. (….) önkormányzati rendelethez</t>
  </si>
  <si>
    <t>9.5. melléklet a ……/2016. (….) önkormányzati rendelethez</t>
  </si>
  <si>
    <t>GAMESZ párhuzamos foglalkoztatásra</t>
  </si>
  <si>
    <t>2016. december 31-re várható záró pénzkészlet:</t>
  </si>
  <si>
    <t>2019.</t>
  </si>
  <si>
    <t>2016 előtti kifizetés</t>
  </si>
  <si>
    <t>Strabag -  Boldogi út</t>
  </si>
  <si>
    <t>1. Melléklet a    /2016.(    .) önkormányzati rendelethez</t>
  </si>
  <si>
    <t>IV. Béla általános iskola dolgozók cafetéria juttatása és eszközbesz.</t>
  </si>
  <si>
    <t>Szennyvíz projekt önerő</t>
  </si>
  <si>
    <t>Iglice Gyermeknéptánc Együttes</t>
  </si>
  <si>
    <t>viseletekre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</si>
</sst>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.0%"/>
  </numFmts>
  <fonts count="9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Times New Roman"/>
      <family val="1"/>
    </font>
    <font>
      <sz val="12"/>
      <name val="Arial CE"/>
      <family val="0"/>
    </font>
    <font>
      <b/>
      <i/>
      <sz val="10"/>
      <name val="Arial CE"/>
      <family val="2"/>
    </font>
    <font>
      <sz val="10"/>
      <name val="Times New Roman"/>
      <family val="1"/>
    </font>
    <font>
      <sz val="7"/>
      <name val="Times New Roman CE"/>
      <family val="0"/>
    </font>
    <font>
      <sz val="20"/>
      <name val="Arial CE"/>
      <family val="0"/>
    </font>
    <font>
      <b/>
      <sz val="20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i/>
      <sz val="20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0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i/>
      <sz val="8"/>
      <name val="Cambria"/>
      <family val="1"/>
    </font>
    <font>
      <b/>
      <i/>
      <u val="single"/>
      <sz val="8"/>
      <name val="Cambria"/>
      <family val="1"/>
    </font>
    <font>
      <sz val="12"/>
      <name val="Cambria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0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medium">
        <color indexed="8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5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89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5" applyFont="1" applyFill="1" applyBorder="1" applyAlignment="1" applyProtection="1">
      <alignment horizontal="center" vertical="center" wrapText="1"/>
      <protection/>
    </xf>
    <xf numFmtId="0" fontId="6" fillId="0" borderId="0" xfId="65" applyFont="1" applyFill="1" applyBorder="1" applyAlignment="1" applyProtection="1">
      <alignment vertical="center" wrapText="1"/>
      <protection/>
    </xf>
    <xf numFmtId="0" fontId="16" fillId="0" borderId="10" xfId="65" applyFont="1" applyFill="1" applyBorder="1" applyAlignment="1" applyProtection="1">
      <alignment horizontal="left" vertical="center" wrapText="1" indent="1"/>
      <protection/>
    </xf>
    <xf numFmtId="0" fontId="16" fillId="0" borderId="11" xfId="65" applyFont="1" applyFill="1" applyBorder="1" applyAlignment="1" applyProtection="1">
      <alignment horizontal="left" vertical="center" wrapText="1" indent="1"/>
      <protection/>
    </xf>
    <xf numFmtId="0" fontId="16" fillId="0" borderId="12" xfId="65" applyFont="1" applyFill="1" applyBorder="1" applyAlignment="1" applyProtection="1">
      <alignment horizontal="left" vertical="center" wrapText="1" indent="1"/>
      <protection/>
    </xf>
    <xf numFmtId="0" fontId="16" fillId="0" borderId="13" xfId="65" applyFont="1" applyFill="1" applyBorder="1" applyAlignment="1" applyProtection="1">
      <alignment horizontal="left" vertical="center" wrapText="1" indent="1"/>
      <protection/>
    </xf>
    <xf numFmtId="0" fontId="16" fillId="0" borderId="14" xfId="65" applyFont="1" applyFill="1" applyBorder="1" applyAlignment="1" applyProtection="1">
      <alignment horizontal="left" vertical="center" wrapText="1" indent="1"/>
      <protection/>
    </xf>
    <xf numFmtId="49" fontId="16" fillId="0" borderId="15" xfId="65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65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5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5" applyNumberFormat="1" applyFont="1" applyFill="1" applyBorder="1" applyAlignment="1" applyProtection="1">
      <alignment horizontal="left" vertical="center" wrapText="1" indent="1"/>
      <protection/>
    </xf>
    <xf numFmtId="0" fontId="14" fillId="0" borderId="19" xfId="65" applyFont="1" applyFill="1" applyBorder="1" applyAlignment="1" applyProtection="1">
      <alignment horizontal="left" vertical="center" wrapText="1" indent="1"/>
      <protection/>
    </xf>
    <xf numFmtId="0" fontId="14" fillId="0" borderId="20" xfId="65" applyFont="1" applyFill="1" applyBorder="1" applyAlignment="1" applyProtection="1">
      <alignment horizontal="left" vertical="center" wrapText="1" indent="1"/>
      <protection/>
    </xf>
    <xf numFmtId="0" fontId="14" fillId="0" borderId="21" xfId="65" applyFont="1" applyFill="1" applyBorder="1" applyAlignment="1" applyProtection="1">
      <alignment horizontal="left" vertical="center" wrapText="1" indent="1"/>
      <protection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0" fontId="14" fillId="0" borderId="20" xfId="65" applyFont="1" applyFill="1" applyBorder="1" applyAlignment="1" applyProtection="1">
      <alignment vertical="center" wrapText="1"/>
      <protection/>
    </xf>
    <xf numFmtId="0" fontId="14" fillId="0" borderId="25" xfId="65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2" xfId="0" applyNumberFormat="1" applyFont="1" applyBorder="1" applyAlignment="1" applyProtection="1">
      <alignment horizontal="right" vertical="center" indent="1"/>
      <protection locked="0"/>
    </xf>
    <xf numFmtId="0" fontId="14" fillId="0" borderId="19" xfId="65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7" fillId="0" borderId="20" xfId="66" applyFont="1" applyFill="1" applyBorder="1" applyAlignment="1" applyProtection="1">
      <alignment horizontal="left" vertical="center" inden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64" fontId="16" fillId="0" borderId="26" xfId="0" applyNumberFormat="1" applyFont="1" applyFill="1" applyBorder="1" applyAlignment="1" applyProtection="1">
      <alignment vertical="center" wrapText="1"/>
      <protection/>
    </xf>
    <xf numFmtId="164" fontId="1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8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49" fontId="16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1" xfId="66" applyFont="1" applyFill="1" applyBorder="1" applyAlignment="1" applyProtection="1">
      <alignment horizontal="center" vertical="center" wrapText="1"/>
      <protection/>
    </xf>
    <xf numFmtId="0" fontId="7" fillId="0" borderId="25" xfId="66" applyFont="1" applyFill="1" applyBorder="1" applyAlignment="1" applyProtection="1">
      <alignment horizontal="center" vertical="center"/>
      <protection/>
    </xf>
    <xf numFmtId="0" fontId="7" fillId="0" borderId="35" xfId="66" applyFont="1" applyFill="1" applyBorder="1" applyAlignment="1" applyProtection="1">
      <alignment horizontal="center" vertical="center"/>
      <protection/>
    </xf>
    <xf numFmtId="0" fontId="2" fillId="0" borderId="0" xfId="66" applyFill="1" applyProtection="1">
      <alignment/>
      <protection/>
    </xf>
    <xf numFmtId="0" fontId="16" fillId="0" borderId="19" xfId="66" applyFont="1" applyFill="1" applyBorder="1" applyAlignment="1" applyProtection="1">
      <alignment horizontal="left" vertical="center" indent="1"/>
      <protection/>
    </xf>
    <xf numFmtId="0" fontId="2" fillId="0" borderId="0" xfId="66" applyFill="1" applyAlignment="1" applyProtection="1">
      <alignment vertical="center"/>
      <protection/>
    </xf>
    <xf numFmtId="0" fontId="16" fillId="0" borderId="15" xfId="66" applyFont="1" applyFill="1" applyBorder="1" applyAlignment="1" applyProtection="1">
      <alignment horizontal="left" vertical="center" indent="1"/>
      <protection/>
    </xf>
    <xf numFmtId="164" fontId="16" fillId="0" borderId="10" xfId="66" applyNumberFormat="1" applyFont="1" applyFill="1" applyBorder="1" applyAlignment="1" applyProtection="1">
      <alignment vertical="center"/>
      <protection locked="0"/>
    </xf>
    <xf numFmtId="164" fontId="16" fillId="0" borderId="23" xfId="66" applyNumberFormat="1" applyFont="1" applyFill="1" applyBorder="1" applyAlignment="1" applyProtection="1">
      <alignment vertical="center"/>
      <protection/>
    </xf>
    <xf numFmtId="0" fontId="16" fillId="0" borderId="16" xfId="66" applyFont="1" applyFill="1" applyBorder="1" applyAlignment="1" applyProtection="1">
      <alignment horizontal="left" vertical="center" indent="1"/>
      <protection/>
    </xf>
    <xf numFmtId="164" fontId="16" fillId="0" borderId="11" xfId="66" applyNumberFormat="1" applyFont="1" applyFill="1" applyBorder="1" applyAlignment="1" applyProtection="1">
      <alignment vertical="center"/>
      <protection locked="0"/>
    </xf>
    <xf numFmtId="164" fontId="16" fillId="0" borderId="22" xfId="66" applyNumberFormat="1" applyFont="1" applyFill="1" applyBorder="1" applyAlignment="1" applyProtection="1">
      <alignment vertical="center"/>
      <protection/>
    </xf>
    <xf numFmtId="0" fontId="2" fillId="0" borderId="0" xfId="66" applyFill="1" applyAlignment="1" applyProtection="1">
      <alignment vertical="center"/>
      <protection locked="0"/>
    </xf>
    <xf numFmtId="164" fontId="16" fillId="0" borderId="12" xfId="66" applyNumberFormat="1" applyFont="1" applyFill="1" applyBorder="1" applyAlignment="1" applyProtection="1">
      <alignment vertical="center"/>
      <protection locked="0"/>
    </xf>
    <xf numFmtId="164" fontId="16" fillId="0" borderId="32" xfId="66" applyNumberFormat="1" applyFont="1" applyFill="1" applyBorder="1" applyAlignment="1" applyProtection="1">
      <alignment vertical="center"/>
      <protection/>
    </xf>
    <xf numFmtId="164" fontId="14" fillId="0" borderId="20" xfId="66" applyNumberFormat="1" applyFont="1" applyFill="1" applyBorder="1" applyAlignment="1" applyProtection="1">
      <alignment vertical="center"/>
      <protection/>
    </xf>
    <xf numFmtId="164" fontId="14" fillId="0" borderId="26" xfId="66" applyNumberFormat="1" applyFont="1" applyFill="1" applyBorder="1" applyAlignment="1" applyProtection="1">
      <alignment vertical="center"/>
      <protection/>
    </xf>
    <xf numFmtId="0" fontId="16" fillId="0" borderId="17" xfId="66" applyFont="1" applyFill="1" applyBorder="1" applyAlignment="1" applyProtection="1">
      <alignment horizontal="left" vertical="center" indent="1"/>
      <protection/>
    </xf>
    <xf numFmtId="0" fontId="14" fillId="0" borderId="19" xfId="66" applyFont="1" applyFill="1" applyBorder="1" applyAlignment="1" applyProtection="1">
      <alignment horizontal="left" vertical="center" indent="1"/>
      <protection/>
    </xf>
    <xf numFmtId="164" fontId="14" fillId="0" borderId="20" xfId="66" applyNumberFormat="1" applyFont="1" applyFill="1" applyBorder="1" applyProtection="1">
      <alignment/>
      <protection/>
    </xf>
    <xf numFmtId="164" fontId="14" fillId="0" borderId="26" xfId="66" applyNumberFormat="1" applyFont="1" applyFill="1" applyBorder="1" applyProtection="1">
      <alignment/>
      <protection/>
    </xf>
    <xf numFmtId="0" fontId="2" fillId="0" borderId="0" xfId="66" applyFill="1" applyProtection="1">
      <alignment/>
      <protection locked="0"/>
    </xf>
    <xf numFmtId="0" fontId="0" fillId="0" borderId="0" xfId="66" applyFont="1" applyFill="1" applyProtection="1">
      <alignment/>
      <protection/>
    </xf>
    <xf numFmtId="0" fontId="4" fillId="0" borderId="0" xfId="66" applyFont="1" applyFill="1" applyProtection="1">
      <alignment/>
      <protection locked="0"/>
    </xf>
    <xf numFmtId="0" fontId="6" fillId="0" borderId="0" xfId="66" applyFont="1" applyFill="1" applyProtection="1">
      <alignment/>
      <protection locked="0"/>
    </xf>
    <xf numFmtId="164" fontId="0" fillId="33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4" fillId="0" borderId="20" xfId="65" applyFon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0" xfId="65" applyFont="1" applyFill="1" applyBorder="1" applyAlignment="1" applyProtection="1">
      <alignment horizontal="left" vertical="center" wrapText="1"/>
      <protection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 horizontal="right" indent="1"/>
    </xf>
    <xf numFmtId="0" fontId="5" fillId="0" borderId="39" xfId="0" applyFont="1" applyFill="1" applyBorder="1" applyAlignment="1" applyProtection="1">
      <alignment horizontal="right"/>
      <protection/>
    </xf>
    <xf numFmtId="0" fontId="16" fillId="0" borderId="40" xfId="65" applyFont="1" applyFill="1" applyBorder="1" applyAlignment="1" applyProtection="1">
      <alignment horizontal="left" vertical="center" wrapText="1" indent="1"/>
      <protection/>
    </xf>
    <xf numFmtId="0" fontId="16" fillId="0" borderId="11" xfId="65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1" fillId="0" borderId="0" xfId="65" applyFont="1" applyFill="1">
      <alignment/>
      <protection/>
    </xf>
    <xf numFmtId="164" fontId="4" fillId="0" borderId="0" xfId="65" applyNumberFormat="1" applyFont="1" applyFill="1" applyBorder="1" applyAlignment="1" applyProtection="1">
      <alignment horizontal="centerContinuous" vertical="center"/>
      <protection/>
    </xf>
    <xf numFmtId="0" fontId="0" fillId="0" borderId="16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0" fontId="0" fillId="0" borderId="20" xfId="65" applyFont="1" applyFill="1" applyBorder="1" applyAlignment="1">
      <alignment horizontal="center" vertical="center"/>
      <protection/>
    </xf>
    <xf numFmtId="0" fontId="0" fillId="0" borderId="26" xfId="65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3" fillId="0" borderId="20" xfId="65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22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5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5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4" xfId="65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0" fontId="14" fillId="0" borderId="38" xfId="65" applyFont="1" applyFill="1" applyBorder="1" applyAlignment="1" applyProtection="1">
      <alignment horizontal="center" vertical="center" wrapText="1"/>
      <protection/>
    </xf>
    <xf numFmtId="0" fontId="14" fillId="0" borderId="13" xfId="65" applyFont="1" applyFill="1" applyBorder="1" applyAlignment="1" applyProtection="1">
      <alignment horizontal="center" vertical="center" wrapText="1"/>
      <protection/>
    </xf>
    <xf numFmtId="0" fontId="14" fillId="0" borderId="41" xfId="65" applyFont="1" applyFill="1" applyBorder="1" applyAlignment="1" applyProtection="1">
      <alignment horizontal="center" vertical="center" wrapText="1"/>
      <protection/>
    </xf>
    <xf numFmtId="0" fontId="16" fillId="0" borderId="19" xfId="65" applyFont="1" applyFill="1" applyBorder="1" applyAlignment="1" applyProtection="1">
      <alignment horizontal="center" vertical="center"/>
      <protection/>
    </xf>
    <xf numFmtId="0" fontId="16" fillId="0" borderId="20" xfId="65" applyFont="1" applyFill="1" applyBorder="1" applyAlignment="1" applyProtection="1">
      <alignment horizontal="center" vertical="center"/>
      <protection/>
    </xf>
    <xf numFmtId="0" fontId="16" fillId="0" borderId="26" xfId="65" applyFont="1" applyFill="1" applyBorder="1" applyAlignment="1" applyProtection="1">
      <alignment horizontal="center" vertical="center"/>
      <protection/>
    </xf>
    <xf numFmtId="0" fontId="16" fillId="0" borderId="38" xfId="65" applyFont="1" applyFill="1" applyBorder="1" applyAlignment="1" applyProtection="1">
      <alignment horizontal="center" vertical="center"/>
      <protection/>
    </xf>
    <xf numFmtId="0" fontId="16" fillId="0" borderId="16" xfId="65" applyFont="1" applyFill="1" applyBorder="1" applyAlignment="1" applyProtection="1">
      <alignment horizontal="center" vertical="center"/>
      <protection/>
    </xf>
    <xf numFmtId="0" fontId="16" fillId="0" borderId="18" xfId="65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41" xfId="40" applyNumberFormat="1" applyFont="1" applyFill="1" applyBorder="1" applyAlignment="1" applyProtection="1">
      <alignment/>
      <protection locked="0"/>
    </xf>
    <xf numFmtId="166" fontId="16" fillId="0" borderId="22" xfId="40" applyNumberFormat="1" applyFont="1" applyFill="1" applyBorder="1" applyAlignment="1" applyProtection="1">
      <alignment/>
      <protection locked="0"/>
    </xf>
    <xf numFmtId="166" fontId="16" fillId="0" borderId="24" xfId="40" applyNumberFormat="1" applyFont="1" applyFill="1" applyBorder="1" applyAlignment="1" applyProtection="1">
      <alignment/>
      <protection locked="0"/>
    </xf>
    <xf numFmtId="0" fontId="16" fillId="0" borderId="13" xfId="65" applyFont="1" applyFill="1" applyBorder="1" applyProtection="1">
      <alignment/>
      <protection locked="0"/>
    </xf>
    <xf numFmtId="0" fontId="16" fillId="0" borderId="11" xfId="65" applyFont="1" applyFill="1" applyBorder="1" applyProtection="1">
      <alignment/>
      <protection locked="0"/>
    </xf>
    <xf numFmtId="0" fontId="16" fillId="0" borderId="14" xfId="65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9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20" fillId="0" borderId="37" xfId="0" applyFont="1" applyFill="1" applyBorder="1" applyAlignment="1" applyProtection="1">
      <alignment horizontal="left" vertical="center" wrapText="1" indent="1"/>
      <protection/>
    </xf>
    <xf numFmtId="0" fontId="20" fillId="0" borderId="37" xfId="0" applyFont="1" applyFill="1" applyBorder="1" applyAlignment="1" applyProtection="1">
      <alignment horizontal="left" vertical="center" wrapText="1" indent="8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14" fillId="0" borderId="4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38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49" fontId="16" fillId="0" borderId="38" xfId="0" applyNumberFormat="1" applyFont="1" applyFill="1" applyBorder="1" applyAlignment="1" applyProtection="1">
      <alignment vertical="center"/>
      <protection/>
    </xf>
    <xf numFmtId="3" fontId="16" fillId="0" borderId="41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2" xfId="0" applyNumberFormat="1" applyFont="1" applyFill="1" applyBorder="1" applyAlignment="1" applyProtection="1">
      <alignment vertical="center"/>
      <protection/>
    </xf>
    <xf numFmtId="49" fontId="16" fillId="0" borderId="16" xfId="0" applyNumberFormat="1" applyFont="1" applyFill="1" applyBorder="1" applyAlignment="1" applyProtection="1">
      <alignment vertical="center"/>
      <protection/>
    </xf>
    <xf numFmtId="3" fontId="16" fillId="0" borderId="22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3" fontId="16" fillId="0" borderId="20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164" fontId="14" fillId="0" borderId="22" xfId="0" applyNumberFormat="1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164" fontId="14" fillId="0" borderId="24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6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6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7" xfId="0" applyNumberFormat="1" applyFont="1" applyFill="1" applyBorder="1" applyAlignment="1" applyProtection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28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0" fontId="16" fillId="0" borderId="11" xfId="66" applyFont="1" applyFill="1" applyBorder="1" applyAlignment="1" applyProtection="1">
      <alignment horizontal="left" vertical="center" indent="1"/>
      <protection/>
    </xf>
    <xf numFmtId="0" fontId="16" fillId="0" borderId="12" xfId="66" applyFont="1" applyFill="1" applyBorder="1" applyAlignment="1" applyProtection="1">
      <alignment horizontal="left" vertical="center" wrapText="1" indent="1"/>
      <protection/>
    </xf>
    <xf numFmtId="0" fontId="16" fillId="0" borderId="11" xfId="66" applyFont="1" applyFill="1" applyBorder="1" applyAlignment="1" applyProtection="1">
      <alignment horizontal="left" vertical="center" wrapText="1" indent="1"/>
      <protection/>
    </xf>
    <xf numFmtId="0" fontId="16" fillId="0" borderId="12" xfId="66" applyFont="1" applyFill="1" applyBorder="1" applyAlignment="1" applyProtection="1">
      <alignment horizontal="left" vertical="center" indent="1"/>
      <protection/>
    </xf>
    <xf numFmtId="0" fontId="7" fillId="0" borderId="20" xfId="66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1" fillId="0" borderId="49" xfId="0" applyFont="1" applyBorder="1" applyAlignment="1" applyProtection="1">
      <alignment horizontal="left" vertical="center" wrapText="1" indent="1"/>
      <protection/>
    </xf>
    <xf numFmtId="164" fontId="14" fillId="0" borderId="35" xfId="65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65" applyNumberFormat="1" applyFont="1" applyFill="1" applyBorder="1" applyAlignment="1" applyProtection="1">
      <alignment horizontal="right" vertical="center" wrapText="1" indent="1"/>
      <protection/>
    </xf>
    <xf numFmtId="164" fontId="16" fillId="0" borderId="22" xfId="6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6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6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5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5" applyNumberFormat="1" applyFont="1" applyFill="1" applyBorder="1" applyAlignment="1" applyProtection="1">
      <alignment horizontal="right" vertical="center" wrapText="1" indent="1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3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0" fontId="16" fillId="0" borderId="12" xfId="65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left" vertical="center" wrapText="1" indent="1"/>
      <protection/>
    </xf>
    <xf numFmtId="0" fontId="2" fillId="0" borderId="0" xfId="65" applyFont="1" applyFill="1" applyProtection="1">
      <alignment/>
      <protection/>
    </xf>
    <xf numFmtId="0" fontId="2" fillId="0" borderId="0" xfId="65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6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4" fillId="0" borderId="21" xfId="65" applyFont="1" applyFill="1" applyBorder="1" applyAlignment="1" applyProtection="1">
      <alignment horizontal="center" vertical="center" wrapText="1"/>
      <protection/>
    </xf>
    <xf numFmtId="0" fontId="14" fillId="0" borderId="35" xfId="65" applyFont="1" applyFill="1" applyBorder="1" applyAlignment="1" applyProtection="1">
      <alignment horizontal="center" vertical="center" wrapText="1"/>
      <protection/>
    </xf>
    <xf numFmtId="164" fontId="16" fillId="0" borderId="32" xfId="65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5" applyFont="1" applyFill="1" applyBorder="1" applyAlignment="1" applyProtection="1">
      <alignment horizontal="left" vertical="center" wrapText="1" indent="6"/>
      <protection/>
    </xf>
    <xf numFmtId="0" fontId="2" fillId="0" borderId="0" xfId="65" applyFill="1" applyProtection="1">
      <alignment/>
      <protection/>
    </xf>
    <xf numFmtId="0" fontId="16" fillId="0" borderId="0" xfId="65" applyFont="1" applyFill="1" applyProtection="1">
      <alignment/>
      <protection/>
    </xf>
    <xf numFmtId="0" fontId="0" fillId="0" borderId="0" xfId="65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4" xfId="0" applyFont="1" applyBorder="1" applyAlignment="1" applyProtection="1">
      <alignment horizontal="left" wrapText="1" indent="1"/>
      <protection/>
    </xf>
    <xf numFmtId="0" fontId="21" fillId="0" borderId="19" xfId="0" applyFont="1" applyBorder="1" applyAlignment="1" applyProtection="1">
      <alignment wrapText="1"/>
      <protection/>
    </xf>
    <xf numFmtId="0" fontId="20" fillId="0" borderId="14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6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1" fillId="0" borderId="20" xfId="0" applyFont="1" applyBorder="1" applyAlignment="1" applyProtection="1">
      <alignment wrapText="1"/>
      <protection/>
    </xf>
    <xf numFmtId="0" fontId="21" fillId="0" borderId="49" xfId="0" applyFont="1" applyBorder="1" applyAlignment="1" applyProtection="1">
      <alignment wrapText="1"/>
      <protection/>
    </xf>
    <xf numFmtId="0" fontId="21" fillId="0" borderId="40" xfId="0" applyFont="1" applyBorder="1" applyAlignment="1" applyProtection="1">
      <alignment wrapText="1"/>
      <protection/>
    </xf>
    <xf numFmtId="0" fontId="2" fillId="0" borderId="0" xfId="65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65" applyFont="1" applyFill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7" xfId="65" applyNumberFormat="1" applyFont="1" applyFill="1" applyBorder="1" applyAlignment="1" applyProtection="1">
      <alignment horizontal="center" vertical="center" wrapText="1"/>
      <protection/>
    </xf>
    <xf numFmtId="49" fontId="16" fillId="0" borderId="16" xfId="65" applyNumberFormat="1" applyFont="1" applyFill="1" applyBorder="1" applyAlignment="1" applyProtection="1">
      <alignment horizontal="center" vertical="center" wrapText="1"/>
      <protection/>
    </xf>
    <xf numFmtId="49" fontId="16" fillId="0" borderId="18" xfId="65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6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1" fillId="0" borderId="49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15" xfId="65" applyNumberFormat="1" applyFont="1" applyFill="1" applyBorder="1" applyAlignment="1" applyProtection="1">
      <alignment horizontal="center" vertical="center" wrapText="1"/>
      <protection/>
    </xf>
    <xf numFmtId="0" fontId="21" fillId="0" borderId="49" xfId="0" applyFont="1" applyBorder="1" applyAlignment="1" applyProtection="1">
      <alignment horizontal="center" vertical="center" wrapText="1"/>
      <protection/>
    </xf>
    <xf numFmtId="49" fontId="16" fillId="0" borderId="38" xfId="0" applyNumberFormat="1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Font="1" applyFill="1" applyBorder="1" applyAlignment="1" applyProtection="1">
      <alignment horizontal="left" vertical="center" wrapText="1" indent="1"/>
      <protection/>
    </xf>
    <xf numFmtId="0" fontId="16" fillId="0" borderId="11" xfId="65" applyFont="1" applyFill="1" applyBorder="1" applyAlignment="1" applyProtection="1">
      <alignment horizontal="left" vertical="center" wrapText="1" indent="1"/>
      <protection/>
    </xf>
    <xf numFmtId="0" fontId="16" fillId="0" borderId="40" xfId="65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2" xfId="6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5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9" xfId="65" applyFont="1" applyFill="1" applyBorder="1" applyAlignment="1">
      <alignment horizontal="center" vertical="center"/>
      <protection/>
    </xf>
    <xf numFmtId="166" fontId="3" fillId="0" borderId="20" xfId="65" applyNumberFormat="1" applyFont="1" applyFill="1" applyBorder="1">
      <alignment/>
      <protection/>
    </xf>
    <xf numFmtId="166" fontId="3" fillId="0" borderId="26" xfId="65" applyNumberFormat="1" applyFont="1" applyFill="1" applyBorder="1">
      <alignment/>
      <protection/>
    </xf>
    <xf numFmtId="0" fontId="4" fillId="0" borderId="0" xfId="65" applyFont="1" applyFill="1">
      <alignment/>
      <protection/>
    </xf>
    <xf numFmtId="0" fontId="14" fillId="0" borderId="19" xfId="65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66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3" xfId="6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right" vertical="center" indent="1"/>
      <protection/>
    </xf>
    <xf numFmtId="0" fontId="30" fillId="0" borderId="0" xfId="60">
      <alignment/>
      <protection/>
    </xf>
    <xf numFmtId="0" fontId="30" fillId="0" borderId="0" xfId="60" applyBorder="1">
      <alignment/>
      <protection/>
    </xf>
    <xf numFmtId="0" fontId="31" fillId="0" borderId="0" xfId="60" applyFont="1" applyBorder="1" applyAlignment="1">
      <alignment horizontal="center"/>
      <protection/>
    </xf>
    <xf numFmtId="0" fontId="30" fillId="0" borderId="0" xfId="60" applyFill="1">
      <alignment/>
      <protection/>
    </xf>
    <xf numFmtId="0" fontId="32" fillId="0" borderId="0" xfId="60" applyFont="1" applyFill="1" applyBorder="1">
      <alignment/>
      <protection/>
    </xf>
    <xf numFmtId="49" fontId="32" fillId="0" borderId="0" xfId="60" applyNumberFormat="1" applyFont="1" applyBorder="1" applyAlignment="1">
      <alignment horizontal="center"/>
      <protection/>
    </xf>
    <xf numFmtId="0" fontId="32" fillId="0" borderId="0" xfId="60" applyFont="1" applyBorder="1">
      <alignment/>
      <protection/>
    </xf>
    <xf numFmtId="49" fontId="32" fillId="0" borderId="0" xfId="60" applyNumberFormat="1" applyFont="1" applyFill="1" applyBorder="1" applyAlignment="1">
      <alignment horizontal="center"/>
      <protection/>
    </xf>
    <xf numFmtId="0" fontId="32" fillId="0" borderId="0" xfId="60" applyFont="1" applyBorder="1" applyAlignment="1">
      <alignment wrapText="1"/>
      <protection/>
    </xf>
    <xf numFmtId="0" fontId="31" fillId="0" borderId="0" xfId="60" applyFont="1" applyBorder="1" applyAlignment="1">
      <alignment/>
      <protection/>
    </xf>
    <xf numFmtId="0" fontId="30" fillId="0" borderId="56" xfId="62" applyFont="1" applyBorder="1" applyAlignment="1">
      <alignment wrapText="1"/>
      <protection/>
    </xf>
    <xf numFmtId="164" fontId="16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ill="1" applyBorder="1" applyAlignment="1">
      <alignment vertical="center" wrapText="1"/>
    </xf>
    <xf numFmtId="164" fontId="7" fillId="0" borderId="43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94" fillId="0" borderId="0" xfId="62" applyFont="1" applyAlignment="1">
      <alignment/>
      <protection/>
    </xf>
    <xf numFmtId="0" fontId="94" fillId="0" borderId="0" xfId="62" applyFont="1" applyAlignment="1">
      <alignment horizontal="center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vertical="center" wrapText="1"/>
    </xf>
    <xf numFmtId="164" fontId="0" fillId="0" borderId="55" xfId="0" applyNumberFormat="1" applyFill="1" applyBorder="1" applyAlignment="1">
      <alignment vertical="center" wrapText="1"/>
    </xf>
    <xf numFmtId="164" fontId="0" fillId="0" borderId="33" xfId="0" applyNumberFormat="1" applyFill="1" applyBorder="1" applyAlignment="1">
      <alignment vertical="center" wrapText="1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9" xfId="0" applyNumberFormat="1" applyFont="1" applyFill="1" applyBorder="1" applyAlignment="1">
      <alignment vertical="center" wrapText="1"/>
    </xf>
    <xf numFmtId="164" fontId="3" fillId="0" borderId="20" xfId="0" applyNumberFormat="1" applyFont="1" applyFill="1" applyBorder="1" applyAlignment="1">
      <alignment vertical="center" wrapText="1"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34" fillId="0" borderId="0" xfId="60" applyFont="1">
      <alignment/>
      <protection/>
    </xf>
    <xf numFmtId="172" fontId="31" fillId="0" borderId="0" xfId="60" applyNumberFormat="1" applyFont="1" applyBorder="1" applyAlignment="1">
      <alignment/>
      <protection/>
    </xf>
    <xf numFmtId="0" fontId="34" fillId="0" borderId="0" xfId="60" applyFont="1">
      <alignment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4" fillId="0" borderId="58" xfId="65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>
      <alignment vertical="center" wrapText="1"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32" fillId="0" borderId="11" xfId="60" applyFont="1" applyFill="1" applyBorder="1">
      <alignment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1" fontId="16" fillId="0" borderId="0" xfId="0" applyNumberFormat="1" applyFont="1" applyFill="1" applyAlignment="1" applyProtection="1">
      <alignment horizontal="right" vertical="center" wrapText="1" indent="1"/>
      <protection/>
    </xf>
    <xf numFmtId="1" fontId="0" fillId="0" borderId="0" xfId="0" applyNumberFormat="1" applyFill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horizontal="left" vertical="center" wrapText="1" inden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5" fillId="0" borderId="43" xfId="0" applyFont="1" applyFill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/>
    </xf>
    <xf numFmtId="164" fontId="16" fillId="0" borderId="10" xfId="0" applyNumberFormat="1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66" applyFont="1" applyFill="1" applyProtection="1">
      <alignment/>
      <protection locked="0"/>
    </xf>
    <xf numFmtId="164" fontId="0" fillId="0" borderId="0" xfId="66" applyNumberFormat="1" applyFont="1" applyFill="1" applyProtection="1">
      <alignment/>
      <protection locked="0"/>
    </xf>
    <xf numFmtId="164" fontId="2" fillId="0" borderId="0" xfId="66" applyNumberFormat="1" applyFill="1" applyProtection="1">
      <alignment/>
      <protection locked="0"/>
    </xf>
    <xf numFmtId="1" fontId="0" fillId="0" borderId="0" xfId="0" applyNumberFormat="1" applyFont="1" applyFill="1" applyAlignment="1" applyProtection="1">
      <alignment horizontal="right" vertical="center" wrapText="1" inden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 inden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14" fillId="0" borderId="40" xfId="65" applyFont="1" applyFill="1" applyBorder="1" applyAlignment="1" applyProtection="1">
      <alignment horizontal="left" vertical="center" wrapText="1" indent="1"/>
      <protection/>
    </xf>
    <xf numFmtId="49" fontId="16" fillId="0" borderId="55" xfId="0" applyNumberFormat="1" applyFont="1" applyFill="1" applyBorder="1" applyAlignment="1" applyProtection="1">
      <alignment horizontal="center" vertical="center" wrapText="1"/>
      <protection/>
    </xf>
    <xf numFmtId="0" fontId="16" fillId="0" borderId="33" xfId="65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5" xfId="65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0" xfId="65" applyFont="1" applyFill="1" applyBorder="1" applyAlignment="1" applyProtection="1">
      <alignment horizontal="left" vertical="center" wrapText="1" inden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5" fillId="0" borderId="63" xfId="0" applyFont="1" applyFill="1" applyBorder="1" applyAlignment="1" applyProtection="1">
      <alignment horizontal="left" wrapText="1" indent="1"/>
      <protection/>
    </xf>
    <xf numFmtId="0" fontId="32" fillId="0" borderId="11" xfId="60" applyFont="1" applyFill="1" applyBorder="1" applyAlignment="1">
      <alignment horizontal="center"/>
      <protection/>
    </xf>
    <xf numFmtId="49" fontId="32" fillId="0" borderId="11" xfId="60" applyNumberFormat="1" applyFont="1" applyBorder="1" applyAlignment="1">
      <alignment horizontal="center"/>
      <protection/>
    </xf>
    <xf numFmtId="0" fontId="32" fillId="0" borderId="11" xfId="60" applyFont="1" applyBorder="1">
      <alignment/>
      <protection/>
    </xf>
    <xf numFmtId="0" fontId="16" fillId="0" borderId="41" xfId="65" applyFont="1" applyFill="1" applyBorder="1" applyAlignment="1" applyProtection="1">
      <alignment horizontal="left" vertical="center" wrapText="1" indent="1"/>
      <protection/>
    </xf>
    <xf numFmtId="0" fontId="16" fillId="0" borderId="22" xfId="65" applyFont="1" applyFill="1" applyBorder="1" applyAlignment="1" applyProtection="1">
      <alignment horizontal="left" vertical="center" wrapText="1" indent="1"/>
      <protection/>
    </xf>
    <xf numFmtId="0" fontId="16" fillId="0" borderId="34" xfId="65" applyFont="1" applyFill="1" applyBorder="1" applyAlignment="1" applyProtection="1">
      <alignment horizontal="left" vertical="center" wrapText="1" indent="1"/>
      <protection/>
    </xf>
    <xf numFmtId="0" fontId="7" fillId="0" borderId="36" xfId="0" applyFont="1" applyFill="1" applyBorder="1" applyAlignment="1" applyProtection="1">
      <alignment horizontal="left" vertical="center" wrapText="1" indent="1"/>
      <protection/>
    </xf>
    <xf numFmtId="0" fontId="25" fillId="0" borderId="64" xfId="0" applyFont="1" applyFill="1" applyBorder="1" applyAlignment="1" applyProtection="1">
      <alignment horizontal="left" wrapText="1" indent="1"/>
      <protection/>
    </xf>
    <xf numFmtId="0" fontId="16" fillId="0" borderId="65" xfId="65" applyFont="1" applyFill="1" applyBorder="1" applyAlignment="1" applyProtection="1">
      <alignment horizontal="left" vertical="center" wrapText="1" indent="1"/>
      <protection/>
    </xf>
    <xf numFmtId="0" fontId="16" fillId="0" borderId="50" xfId="65" applyFont="1" applyFill="1" applyBorder="1" applyAlignment="1" applyProtection="1">
      <alignment horizontal="left" vertical="center" wrapText="1" indent="1"/>
      <protection/>
    </xf>
    <xf numFmtId="0" fontId="16" fillId="0" borderId="47" xfId="65" applyFont="1" applyFill="1" applyBorder="1" applyAlignment="1" applyProtection="1">
      <alignment horizontal="left" vertical="center" wrapText="1" inden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66" xfId="65" applyFont="1" applyFill="1" applyBorder="1" applyAlignment="1" applyProtection="1">
      <alignment horizontal="left" vertical="center" wrapText="1" indent="1"/>
      <protection/>
    </xf>
    <xf numFmtId="0" fontId="7" fillId="0" borderId="26" xfId="0" applyFont="1" applyFill="1" applyBorder="1" applyAlignment="1" applyProtection="1">
      <alignment horizontal="left" vertical="center" wrapText="1" indent="1"/>
      <protection/>
    </xf>
    <xf numFmtId="0" fontId="16" fillId="0" borderId="32" xfId="65" applyFont="1" applyFill="1" applyBorder="1" applyAlignment="1" applyProtection="1">
      <alignment horizontal="left" vertical="center" wrapText="1" indent="1"/>
      <protection/>
    </xf>
    <xf numFmtId="0" fontId="16" fillId="0" borderId="24" xfId="65" applyFont="1" applyFill="1" applyBorder="1" applyAlignment="1" applyProtection="1">
      <alignment horizontal="left" vertical="center" wrapText="1" indent="1"/>
      <protection/>
    </xf>
    <xf numFmtId="0" fontId="14" fillId="0" borderId="36" xfId="65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>
      <alignment/>
    </xf>
    <xf numFmtId="0" fontId="35" fillId="0" borderId="0" xfId="60" applyFont="1">
      <alignment/>
      <protection/>
    </xf>
    <xf numFmtId="0" fontId="32" fillId="0" borderId="67" xfId="60" applyFont="1" applyBorder="1">
      <alignment/>
      <protection/>
    </xf>
    <xf numFmtId="0" fontId="32" fillId="0" borderId="68" xfId="60" applyFont="1" applyBorder="1">
      <alignment/>
      <protection/>
    </xf>
    <xf numFmtId="0" fontId="32" fillId="0" borderId="69" xfId="60" applyFont="1" applyBorder="1">
      <alignment/>
      <protection/>
    </xf>
    <xf numFmtId="0" fontId="32" fillId="0" borderId="70" xfId="60" applyFont="1" applyBorder="1" applyAlignment="1">
      <alignment horizontal="center"/>
      <protection/>
    </xf>
    <xf numFmtId="0" fontId="35" fillId="0" borderId="70" xfId="60" applyFont="1" applyBorder="1">
      <alignment/>
      <protection/>
    </xf>
    <xf numFmtId="0" fontId="30" fillId="34" borderId="71" xfId="60" applyFont="1" applyFill="1" applyBorder="1">
      <alignment/>
      <protection/>
    </xf>
    <xf numFmtId="49" fontId="16" fillId="0" borderId="60" xfId="65" applyNumberFormat="1" applyFont="1" applyFill="1" applyBorder="1" applyAlignment="1" applyProtection="1">
      <alignment horizontal="center" vertical="center" wrapText="1"/>
      <protection/>
    </xf>
    <xf numFmtId="49" fontId="16" fillId="0" borderId="72" xfId="65" applyNumberFormat="1" applyFont="1" applyFill="1" applyBorder="1" applyAlignment="1" applyProtection="1">
      <alignment horizontal="center" vertical="center" wrapText="1"/>
      <protection/>
    </xf>
    <xf numFmtId="49" fontId="16" fillId="0" borderId="51" xfId="65" applyNumberFormat="1" applyFont="1" applyFill="1" applyBorder="1" applyAlignment="1" applyProtection="1">
      <alignment horizontal="center" vertical="center" wrapText="1"/>
      <protection/>
    </xf>
    <xf numFmtId="49" fontId="16" fillId="0" borderId="61" xfId="65" applyNumberFormat="1" applyFont="1" applyFill="1" applyBorder="1" applyAlignment="1" applyProtection="1">
      <alignment horizontal="center" vertical="center" wrapText="1"/>
      <protection/>
    </xf>
    <xf numFmtId="0" fontId="16" fillId="0" borderId="38" xfId="65" applyFont="1" applyFill="1" applyBorder="1" applyAlignment="1" applyProtection="1">
      <alignment horizontal="left" vertical="center" wrapText="1" indent="1"/>
      <protection/>
    </xf>
    <xf numFmtId="0" fontId="16" fillId="0" borderId="16" xfId="65" applyFont="1" applyFill="1" applyBorder="1" applyAlignment="1" applyProtection="1">
      <alignment horizontal="left" vertical="center" wrapText="1" indent="1"/>
      <protection/>
    </xf>
    <xf numFmtId="0" fontId="16" fillId="0" borderId="16" xfId="65" applyFont="1" applyFill="1" applyBorder="1" applyAlignment="1" applyProtection="1">
      <alignment horizontal="left" indent="6"/>
      <protection/>
    </xf>
    <xf numFmtId="0" fontId="16" fillId="0" borderId="16" xfId="65" applyFont="1" applyFill="1" applyBorder="1" applyAlignment="1" applyProtection="1">
      <alignment horizontal="left" vertical="center" wrapText="1" indent="6"/>
      <protection/>
    </xf>
    <xf numFmtId="0" fontId="16" fillId="0" borderId="55" xfId="65" applyFont="1" applyFill="1" applyBorder="1" applyAlignment="1" applyProtection="1">
      <alignment horizontal="left" vertical="center" wrapText="1" indent="6"/>
      <protection/>
    </xf>
    <xf numFmtId="0" fontId="14" fillId="0" borderId="40" xfId="65" applyFont="1" applyFill="1" applyBorder="1" applyAlignment="1" applyProtection="1">
      <alignment vertical="center" wrapText="1"/>
      <protection/>
    </xf>
    <xf numFmtId="164" fontId="14" fillId="0" borderId="42" xfId="65" applyNumberFormat="1" applyFont="1" applyFill="1" applyBorder="1" applyAlignment="1" applyProtection="1">
      <alignment horizontal="right" vertical="center" wrapText="1" indent="1"/>
      <protection/>
    </xf>
    <xf numFmtId="0" fontId="20" fillId="0" borderId="14" xfId="0" applyFont="1" applyBorder="1" applyAlignment="1" applyProtection="1">
      <alignment vertical="center" wrapText="1"/>
      <protection/>
    </xf>
    <xf numFmtId="49" fontId="16" fillId="0" borderId="60" xfId="65" applyNumberFormat="1" applyFont="1" applyFill="1" applyBorder="1" applyAlignment="1" applyProtection="1">
      <alignment horizontal="left" vertical="center" wrapText="1" indent="1"/>
      <protection/>
    </xf>
    <xf numFmtId="49" fontId="16" fillId="0" borderId="72" xfId="65" applyNumberFormat="1" applyFont="1" applyFill="1" applyBorder="1" applyAlignment="1" applyProtection="1">
      <alignment horizontal="left" vertical="center" wrapText="1" indent="1"/>
      <protection/>
    </xf>
    <xf numFmtId="49" fontId="16" fillId="0" borderId="51" xfId="65" applyNumberFormat="1" applyFont="1" applyFill="1" applyBorder="1" applyAlignment="1" applyProtection="1">
      <alignment horizontal="left" vertical="center" wrapText="1" indent="1"/>
      <protection/>
    </xf>
    <xf numFmtId="49" fontId="16" fillId="0" borderId="61" xfId="65" applyNumberFormat="1" applyFont="1" applyFill="1" applyBorder="1" applyAlignment="1" applyProtection="1">
      <alignment horizontal="left" vertical="center" wrapText="1" indent="1"/>
      <protection/>
    </xf>
    <xf numFmtId="164" fontId="14" fillId="0" borderId="41" xfId="65" applyNumberFormat="1" applyFont="1" applyFill="1" applyBorder="1" applyAlignment="1" applyProtection="1">
      <alignment horizontal="right" vertical="center" wrapText="1" indent="1"/>
      <protection/>
    </xf>
    <xf numFmtId="164" fontId="14" fillId="0" borderId="22" xfId="65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65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65" applyNumberFormat="1" applyFont="1" applyFill="1" applyProtection="1">
      <alignment/>
      <protection/>
    </xf>
    <xf numFmtId="3" fontId="35" fillId="34" borderId="73" xfId="60" applyNumberFormat="1" applyFont="1" applyFill="1" applyBorder="1">
      <alignment/>
      <protection/>
    </xf>
    <xf numFmtId="0" fontId="34" fillId="0" borderId="70" xfId="60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74" xfId="60" applyFont="1" applyBorder="1" applyAlignment="1">
      <alignment horizontal="center"/>
      <protection/>
    </xf>
    <xf numFmtId="3" fontId="30" fillId="0" borderId="0" xfId="60" applyNumberFormat="1" applyFont="1" applyBorder="1">
      <alignment/>
      <protection/>
    </xf>
    <xf numFmtId="0" fontId="30" fillId="0" borderId="0" xfId="60" applyFont="1" applyBorder="1">
      <alignment/>
      <protection/>
    </xf>
    <xf numFmtId="0" fontId="30" fillId="0" borderId="74" xfId="60" applyFont="1" applyBorder="1">
      <alignment/>
      <protection/>
    </xf>
    <xf numFmtId="0" fontId="32" fillId="0" borderId="70" xfId="60" applyFont="1" applyBorder="1">
      <alignment/>
      <protection/>
    </xf>
    <xf numFmtId="0" fontId="32" fillId="0" borderId="74" xfId="60" applyFont="1" applyBorder="1">
      <alignment/>
      <protection/>
    </xf>
    <xf numFmtId="0" fontId="30" fillId="35" borderId="11" xfId="60" applyFont="1" applyFill="1" applyBorder="1">
      <alignment/>
      <protection/>
    </xf>
    <xf numFmtId="3" fontId="30" fillId="35" borderId="11" xfId="60" applyNumberFormat="1" applyFont="1" applyFill="1" applyBorder="1">
      <alignment/>
      <protection/>
    </xf>
    <xf numFmtId="0" fontId="30" fillId="0" borderId="11" xfId="60" applyFont="1" applyBorder="1">
      <alignment/>
      <protection/>
    </xf>
    <xf numFmtId="3" fontId="30" fillId="0" borderId="11" xfId="60" applyNumberFormat="1" applyFont="1" applyBorder="1">
      <alignment/>
      <protection/>
    </xf>
    <xf numFmtId="0" fontId="30" fillId="34" borderId="11" xfId="60" applyFont="1" applyFill="1" applyBorder="1">
      <alignment/>
      <protection/>
    </xf>
    <xf numFmtId="3" fontId="30" fillId="34" borderId="11" xfId="60" applyNumberFormat="1" applyFont="1" applyFill="1" applyBorder="1">
      <alignment/>
      <protection/>
    </xf>
    <xf numFmtId="0" fontId="0" fillId="0" borderId="0" xfId="66" applyFont="1" applyFill="1" applyAlignment="1" applyProtection="1">
      <alignment wrapText="1"/>
      <protection locked="0"/>
    </xf>
    <xf numFmtId="3" fontId="35" fillId="0" borderId="0" xfId="60" applyNumberFormat="1" applyFont="1">
      <alignment/>
      <protection/>
    </xf>
    <xf numFmtId="0" fontId="20" fillId="0" borderId="75" xfId="0" applyFont="1" applyFill="1" applyBorder="1" applyAlignment="1" applyProtection="1">
      <alignment horizontal="left" vertical="center" wrapText="1" indent="1"/>
      <protection/>
    </xf>
    <xf numFmtId="164" fontId="1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5" xfId="0" applyFont="1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vertical="center" wrapText="1"/>
    </xf>
    <xf numFmtId="164" fontId="3" fillId="0" borderId="40" xfId="0" applyNumberFormat="1" applyFont="1" applyFill="1" applyBorder="1" applyAlignment="1">
      <alignment vertical="center" wrapText="1"/>
    </xf>
    <xf numFmtId="164" fontId="7" fillId="0" borderId="63" xfId="0" applyNumberFormat="1" applyFont="1" applyFill="1" applyBorder="1" applyAlignment="1" applyProtection="1">
      <alignment horizontal="left" vertical="center" wrapText="1"/>
      <protection/>
    </xf>
    <xf numFmtId="164" fontId="6" fillId="0" borderId="42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22" xfId="0" applyNumberFormat="1" applyBorder="1" applyAlignment="1">
      <alignment/>
    </xf>
    <xf numFmtId="164" fontId="0" fillId="0" borderId="13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164" fontId="0" fillId="0" borderId="38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 wrapText="1"/>
    </xf>
    <xf numFmtId="164" fontId="0" fillId="0" borderId="7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42" xfId="0" applyNumberFormat="1" applyFont="1" applyFill="1" applyBorder="1" applyAlignment="1" applyProtection="1">
      <alignment horizontal="right" vertical="center" indent="1"/>
      <protection/>
    </xf>
    <xf numFmtId="0" fontId="37" fillId="0" borderId="11" xfId="0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left" vertical="center" indent="1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16" fillId="0" borderId="33" xfId="0" applyFont="1" applyBorder="1" applyAlignment="1" applyProtection="1">
      <alignment horizontal="left" vertical="center" indent="1"/>
      <protection locked="0"/>
    </xf>
    <xf numFmtId="3" fontId="16" fillId="0" borderId="34" xfId="0" applyNumberFormat="1" applyFont="1" applyBorder="1" applyAlignment="1" applyProtection="1">
      <alignment horizontal="right" vertical="center" indent="1"/>
      <protection locked="0"/>
    </xf>
    <xf numFmtId="3" fontId="0" fillId="0" borderId="0" xfId="0" applyNumberFormat="1" applyAlignment="1">
      <alignment/>
    </xf>
    <xf numFmtId="164" fontId="6" fillId="0" borderId="0" xfId="0" applyNumberFormat="1" applyFont="1" applyFill="1" applyAlignment="1">
      <alignment horizontal="center" vertical="center" wrapText="1"/>
    </xf>
    <xf numFmtId="0" fontId="38" fillId="0" borderId="0" xfId="62" applyFont="1" applyFill="1">
      <alignment/>
      <protection/>
    </xf>
    <xf numFmtId="0" fontId="38" fillId="0" borderId="0" xfId="64" applyFont="1" applyFill="1" applyAlignment="1">
      <alignment horizontal="right"/>
      <protection/>
    </xf>
    <xf numFmtId="0" fontId="40" fillId="0" borderId="59" xfId="61" applyFont="1" applyFill="1" applyBorder="1" applyAlignment="1">
      <alignment horizontal="center" wrapText="1"/>
      <protection/>
    </xf>
    <xf numFmtId="0" fontId="38" fillId="0" borderId="59" xfId="61" applyFont="1" applyFill="1" applyBorder="1" applyAlignment="1">
      <alignment horizontal="center"/>
      <protection/>
    </xf>
    <xf numFmtId="0" fontId="38" fillId="0" borderId="77" xfId="61" applyFont="1" applyFill="1" applyBorder="1" applyAlignment="1">
      <alignment horizontal="center"/>
      <protection/>
    </xf>
    <xf numFmtId="0" fontId="38" fillId="0" borderId="11" xfId="62" applyFont="1" applyFill="1" applyBorder="1">
      <alignment/>
      <protection/>
    </xf>
    <xf numFmtId="0" fontId="39" fillId="0" borderId="11" xfId="62" applyFont="1" applyFill="1" applyBorder="1">
      <alignment/>
      <protection/>
    </xf>
    <xf numFmtId="3" fontId="38" fillId="0" borderId="11" xfId="62" applyNumberFormat="1" applyFont="1" applyFill="1" applyBorder="1">
      <alignment/>
      <protection/>
    </xf>
    <xf numFmtId="0" fontId="38" fillId="0" borderId="0" xfId="62" applyFont="1" applyFill="1" applyBorder="1">
      <alignment/>
      <protection/>
    </xf>
    <xf numFmtId="0" fontId="38" fillId="36" borderId="11" xfId="62" applyFont="1" applyFill="1" applyBorder="1">
      <alignment/>
      <protection/>
    </xf>
    <xf numFmtId="0" fontId="41" fillId="0" borderId="11" xfId="62" applyFont="1" applyFill="1" applyBorder="1">
      <alignment/>
      <protection/>
    </xf>
    <xf numFmtId="3" fontId="38" fillId="0" borderId="0" xfId="62" applyNumberFormat="1" applyFont="1" applyFill="1">
      <alignment/>
      <protection/>
    </xf>
    <xf numFmtId="3" fontId="38" fillId="0" borderId="11" xfId="62" applyNumberFormat="1" applyFont="1" applyFill="1" applyBorder="1" applyAlignment="1">
      <alignment horizontal="left"/>
      <protection/>
    </xf>
    <xf numFmtId="0" fontId="38" fillId="0" borderId="11" xfId="62" applyFont="1" applyFill="1" applyBorder="1" applyAlignment="1">
      <alignment wrapText="1"/>
      <protection/>
    </xf>
    <xf numFmtId="0" fontId="38" fillId="0" borderId="11" xfId="62" applyFont="1" applyFill="1" applyBorder="1" applyAlignment="1">
      <alignment horizontal="center"/>
      <protection/>
    </xf>
    <xf numFmtId="3" fontId="42" fillId="36" borderId="11" xfId="62" applyNumberFormat="1" applyFont="1" applyFill="1" applyBorder="1" applyAlignment="1">
      <alignment horizontal="right"/>
      <protection/>
    </xf>
    <xf numFmtId="3" fontId="39" fillId="0" borderId="11" xfId="62" applyNumberFormat="1" applyFont="1" applyFill="1" applyBorder="1">
      <alignment/>
      <protection/>
    </xf>
    <xf numFmtId="3" fontId="38" fillId="0" borderId="0" xfId="62" applyNumberFormat="1" applyFont="1" applyFill="1" applyBorder="1">
      <alignment/>
      <protection/>
    </xf>
    <xf numFmtId="0" fontId="43" fillId="0" borderId="59" xfId="61" applyFont="1" applyFill="1" applyBorder="1" applyAlignment="1">
      <alignment horizontal="center" wrapText="1"/>
      <protection/>
    </xf>
    <xf numFmtId="0" fontId="95" fillId="0" borderId="11" xfId="0" applyFont="1" applyBorder="1" applyAlignment="1">
      <alignment/>
    </xf>
    <xf numFmtId="0" fontId="95" fillId="0" borderId="13" xfId="0" applyFont="1" applyBorder="1" applyAlignment="1">
      <alignment/>
    </xf>
    <xf numFmtId="3" fontId="95" fillId="0" borderId="22" xfId="0" applyNumberFormat="1" applyFont="1" applyBorder="1" applyAlignment="1">
      <alignment/>
    </xf>
    <xf numFmtId="49" fontId="5" fillId="0" borderId="33" xfId="0" applyNumberFormat="1" applyFont="1" applyFill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vertical="center" wrapText="1"/>
    </xf>
    <xf numFmtId="164" fontId="6" fillId="0" borderId="40" xfId="0" applyNumberFormat="1" applyFont="1" applyFill="1" applyBorder="1" applyAlignment="1">
      <alignment horizontal="right" vertical="center" wrapText="1"/>
    </xf>
    <xf numFmtId="164" fontId="6" fillId="0" borderId="42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0" fontId="96" fillId="0" borderId="11" xfId="0" applyFont="1" applyBorder="1" applyAlignment="1">
      <alignment/>
    </xf>
    <xf numFmtId="3" fontId="16" fillId="0" borderId="22" xfId="65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2" xfId="65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65" applyNumberFormat="1" applyFont="1" applyFill="1" applyBorder="1" applyAlignment="1" applyProtection="1">
      <alignment horizontal="right" vertical="center" wrapText="1" indent="1"/>
      <protection/>
    </xf>
    <xf numFmtId="3" fontId="16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65" applyNumberFormat="1" applyFont="1" applyFill="1" applyBorder="1" applyAlignment="1" applyProtection="1">
      <alignment horizontal="right" vertical="center" wrapText="1" indent="1"/>
      <protection/>
    </xf>
    <xf numFmtId="3" fontId="16" fillId="0" borderId="32" xfId="65" applyNumberFormat="1" applyFont="1" applyFill="1" applyBorder="1" applyAlignment="1" applyProtection="1">
      <alignment horizontal="right" vertical="center" wrapText="1" indent="1"/>
      <protection/>
    </xf>
    <xf numFmtId="3" fontId="16" fillId="0" borderId="22" xfId="65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2" xfId="65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65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65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41" xfId="65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1" xfId="65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4" xfId="65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42" xfId="65" applyNumberFormat="1" applyFont="1" applyFill="1" applyBorder="1" applyAlignment="1" applyProtection="1">
      <alignment horizontal="right" vertical="center" wrapText="1" indent="1"/>
      <protection/>
    </xf>
    <xf numFmtId="3" fontId="16" fillId="0" borderId="45" xfId="65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46" xfId="65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26" xfId="0" applyNumberFormat="1" applyFont="1" applyBorder="1" applyAlignment="1" applyProtection="1">
      <alignment horizontal="right" vertical="center" wrapText="1" indent="1"/>
      <protection/>
    </xf>
    <xf numFmtId="3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3" fontId="0" fillId="0" borderId="0" xfId="0" applyNumberFormat="1" applyFont="1" applyFill="1" applyAlignment="1" applyProtection="1">
      <alignment horizontal="right" vertical="center" wrapText="1" indent="1"/>
      <protection/>
    </xf>
    <xf numFmtId="3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1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3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Fill="1" applyAlignment="1" applyProtection="1">
      <alignment horizontal="right" vertical="center" wrapText="1" indent="1"/>
      <protection/>
    </xf>
    <xf numFmtId="3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35" xfId="0" applyNumberFormat="1" applyFont="1" applyFill="1" applyBorder="1" applyAlignment="1" applyProtection="1">
      <alignment horizontal="right" vertical="center" wrapText="1" indent="1"/>
      <protection/>
    </xf>
    <xf numFmtId="3" fontId="16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ill="1" applyAlignment="1" applyProtection="1">
      <alignment vertical="center" wrapText="1"/>
      <protection/>
    </xf>
    <xf numFmtId="3" fontId="1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58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86" xfId="0" applyNumberFormat="1" applyFont="1" applyFill="1" applyBorder="1" applyAlignment="1" applyProtection="1">
      <alignment horizontal="right" vertical="center" wrapText="1" indent="1"/>
      <protection/>
    </xf>
    <xf numFmtId="3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41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2" xfId="0" applyNumberFormat="1" applyFont="1" applyFill="1" applyBorder="1" applyAlignment="1" applyProtection="1">
      <alignment horizontal="right" vertical="center" indent="1"/>
      <protection locked="0"/>
    </xf>
    <xf numFmtId="0" fontId="95" fillId="0" borderId="33" xfId="0" applyFont="1" applyBorder="1" applyAlignment="1">
      <alignment/>
    </xf>
    <xf numFmtId="164" fontId="3" fillId="0" borderId="64" xfId="0" applyNumberFormat="1" applyFont="1" applyFill="1" applyBorder="1" applyAlignment="1">
      <alignment vertical="center" wrapText="1"/>
    </xf>
    <xf numFmtId="164" fontId="66" fillId="0" borderId="38" xfId="0" applyNumberFormat="1" applyFont="1" applyFill="1" applyBorder="1" applyAlignment="1">
      <alignment horizontal="center" vertical="center" wrapText="1"/>
    </xf>
    <xf numFmtId="164" fontId="66" fillId="0" borderId="13" xfId="0" applyNumberFormat="1" applyFont="1" applyFill="1" applyBorder="1" applyAlignment="1">
      <alignment horizontal="center" vertical="center" wrapText="1"/>
    </xf>
    <xf numFmtId="164" fontId="66" fillId="0" borderId="41" xfId="0" applyNumberFormat="1" applyFont="1" applyFill="1" applyBorder="1" applyAlignment="1">
      <alignment vertical="center" wrapText="1"/>
    </xf>
    <xf numFmtId="164" fontId="66" fillId="0" borderId="16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3" fontId="66" fillId="0" borderId="22" xfId="0" applyNumberFormat="1" applyFont="1" applyBorder="1" applyAlignment="1">
      <alignment/>
    </xf>
    <xf numFmtId="164" fontId="66" fillId="0" borderId="16" xfId="0" applyNumberFormat="1" applyFont="1" applyFill="1" applyBorder="1" applyAlignment="1">
      <alignment vertical="center" wrapText="1"/>
    </xf>
    <xf numFmtId="164" fontId="66" fillId="0" borderId="11" xfId="0" applyNumberFormat="1" applyFont="1" applyFill="1" applyBorder="1" applyAlignment="1">
      <alignment vertical="center" wrapText="1"/>
    </xf>
    <xf numFmtId="164" fontId="66" fillId="0" borderId="22" xfId="0" applyNumberFormat="1" applyFont="1" applyFill="1" applyBorder="1" applyAlignment="1" applyProtection="1">
      <alignment vertical="center" wrapText="1"/>
      <protection locked="0"/>
    </xf>
    <xf numFmtId="3" fontId="95" fillId="0" borderId="41" xfId="0" applyNumberFormat="1" applyFont="1" applyBorder="1" applyAlignment="1">
      <alignment/>
    </xf>
    <xf numFmtId="3" fontId="95" fillId="0" borderId="22" xfId="0" applyNumberFormat="1" applyFont="1" applyBorder="1" applyAlignment="1">
      <alignment wrapText="1"/>
    </xf>
    <xf numFmtId="3" fontId="36" fillId="0" borderId="22" xfId="62" applyNumberFormat="1" applyFont="1" applyBorder="1" applyAlignment="1">
      <alignment horizontal="right"/>
      <protection/>
    </xf>
    <xf numFmtId="164" fontId="36" fillId="0" borderId="22" xfId="0" applyNumberFormat="1" applyFont="1" applyFill="1" applyBorder="1" applyAlignment="1">
      <alignment horizontal="right" wrapText="1"/>
    </xf>
    <xf numFmtId="0" fontId="36" fillId="0" borderId="11" xfId="62" applyFont="1" applyBorder="1" applyAlignment="1">
      <alignment horizontal="left" vertical="center"/>
      <protection/>
    </xf>
    <xf numFmtId="164" fontId="36" fillId="0" borderId="11" xfId="0" applyNumberFormat="1" applyFont="1" applyFill="1" applyBorder="1" applyAlignment="1">
      <alignment horizontal="left" vertical="center" wrapText="1"/>
    </xf>
    <xf numFmtId="0" fontId="95" fillId="0" borderId="13" xfId="0" applyFont="1" applyBorder="1" applyAlignment="1">
      <alignment horizontal="left" vertical="center"/>
    </xf>
    <xf numFmtId="0" fontId="95" fillId="0" borderId="11" xfId="0" applyFont="1" applyBorder="1" applyAlignment="1">
      <alignment horizontal="left" vertical="center"/>
    </xf>
    <xf numFmtId="0" fontId="95" fillId="0" borderId="11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4" fontId="36" fillId="0" borderId="33" xfId="0" applyNumberFormat="1" applyFont="1" applyFill="1" applyBorder="1" applyAlignment="1">
      <alignment horizontal="left" vertical="center" wrapText="1"/>
    </xf>
    <xf numFmtId="164" fontId="36" fillId="0" borderId="34" xfId="0" applyNumberFormat="1" applyFont="1" applyFill="1" applyBorder="1" applyAlignment="1">
      <alignment horizontal="right" wrapText="1"/>
    </xf>
    <xf numFmtId="0" fontId="95" fillId="0" borderId="11" xfId="0" applyFont="1" applyFill="1" applyBorder="1" applyAlignment="1">
      <alignment horizontal="left" vertical="center"/>
    </xf>
    <xf numFmtId="3" fontId="95" fillId="0" borderId="22" xfId="0" applyNumberFormat="1" applyFont="1" applyFill="1" applyBorder="1" applyAlignment="1">
      <alignment/>
    </xf>
    <xf numFmtId="0" fontId="66" fillId="0" borderId="18" xfId="60" applyFont="1" applyFill="1" applyBorder="1">
      <alignment/>
      <protection/>
    </xf>
    <xf numFmtId="166" fontId="66" fillId="0" borderId="14" xfId="42" applyNumberFormat="1" applyFont="1" applyFill="1" applyBorder="1" applyAlignment="1">
      <alignment horizontal="right"/>
    </xf>
    <xf numFmtId="0" fontId="66" fillId="0" borderId="16" xfId="60" applyFont="1" applyFill="1" applyBorder="1">
      <alignment/>
      <protection/>
    </xf>
    <xf numFmtId="166" fontId="66" fillId="0" borderId="11" xfId="42" applyNumberFormat="1" applyFont="1" applyFill="1" applyBorder="1" applyAlignment="1">
      <alignment horizontal="right"/>
    </xf>
    <xf numFmtId="0" fontId="66" fillId="0" borderId="16" xfId="60" applyFont="1" applyFill="1" applyBorder="1" applyAlignment="1">
      <alignment wrapText="1"/>
      <protection/>
    </xf>
    <xf numFmtId="0" fontId="67" fillId="0" borderId="0" xfId="60" applyFont="1" applyBorder="1">
      <alignment/>
      <protection/>
    </xf>
    <xf numFmtId="0" fontId="68" fillId="0" borderId="27" xfId="0" applyFont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 vertical="center" wrapText="1"/>
      <protection/>
    </xf>
    <xf numFmtId="0" fontId="68" fillId="0" borderId="19" xfId="60" applyFont="1" applyFill="1" applyBorder="1" applyAlignment="1">
      <alignment horizontal="right"/>
      <protection/>
    </xf>
    <xf numFmtId="166" fontId="68" fillId="0" borderId="20" xfId="60" applyNumberFormat="1" applyFont="1" applyFill="1" applyBorder="1">
      <alignment/>
      <protection/>
    </xf>
    <xf numFmtId="0" fontId="66" fillId="0" borderId="0" xfId="60" applyFont="1" applyFill="1">
      <alignment/>
      <protection/>
    </xf>
    <xf numFmtId="0" fontId="66" fillId="0" borderId="0" xfId="60" applyFont="1" applyFill="1" applyAlignment="1">
      <alignment/>
      <protection/>
    </xf>
    <xf numFmtId="0" fontId="67" fillId="0" borderId="0" xfId="60" applyFont="1" applyFill="1">
      <alignment/>
      <protection/>
    </xf>
    <xf numFmtId="0" fontId="67" fillId="0" borderId="39" xfId="60" applyFont="1" applyFill="1" applyBorder="1">
      <alignment/>
      <protection/>
    </xf>
    <xf numFmtId="0" fontId="69" fillId="0" borderId="0" xfId="60" applyFont="1" applyFill="1" applyAlignment="1">
      <alignment horizontal="right"/>
      <protection/>
    </xf>
    <xf numFmtId="0" fontId="70" fillId="0" borderId="0" xfId="60" applyFont="1" applyFill="1">
      <alignment/>
      <protection/>
    </xf>
    <xf numFmtId="0" fontId="69" fillId="0" borderId="62" xfId="60" applyFont="1" applyFill="1" applyBorder="1">
      <alignment/>
      <protection/>
    </xf>
    <xf numFmtId="0" fontId="69" fillId="0" borderId="25" xfId="60" applyFont="1" applyFill="1" applyBorder="1">
      <alignment/>
      <protection/>
    </xf>
    <xf numFmtId="0" fontId="69" fillId="0" borderId="88" xfId="60" applyFont="1" applyFill="1" applyBorder="1">
      <alignment/>
      <protection/>
    </xf>
    <xf numFmtId="0" fontId="66" fillId="0" borderId="27" xfId="60" applyFont="1" applyFill="1" applyBorder="1" applyAlignment="1">
      <alignment vertical="center" wrapText="1"/>
      <protection/>
    </xf>
    <xf numFmtId="0" fontId="66" fillId="0" borderId="43" xfId="60" applyFont="1" applyFill="1" applyBorder="1" applyAlignment="1">
      <alignment horizontal="center" vertical="center"/>
      <protection/>
    </xf>
    <xf numFmtId="0" fontId="69" fillId="0" borderId="36" xfId="60" applyFont="1" applyFill="1" applyBorder="1" applyAlignment="1">
      <alignment vertical="center"/>
      <protection/>
    </xf>
    <xf numFmtId="0" fontId="66" fillId="0" borderId="43" xfId="60" applyFont="1" applyFill="1" applyBorder="1" applyAlignment="1">
      <alignment vertical="center" wrapText="1"/>
      <protection/>
    </xf>
    <xf numFmtId="0" fontId="66" fillId="0" borderId="20" xfId="60" applyFont="1" applyFill="1" applyBorder="1" applyAlignment="1">
      <alignment vertical="center" wrapText="1"/>
      <protection/>
    </xf>
    <xf numFmtId="0" fontId="66" fillId="0" borderId="36" xfId="60" applyFont="1" applyFill="1" applyBorder="1" applyAlignment="1">
      <alignment vertical="center" wrapText="1"/>
      <protection/>
    </xf>
    <xf numFmtId="0" fontId="66" fillId="0" borderId="19" xfId="60" applyFont="1" applyFill="1" applyBorder="1" applyAlignment="1">
      <alignment vertical="center" wrapText="1"/>
      <protection/>
    </xf>
    <xf numFmtId="0" fontId="66" fillId="0" borderId="26" xfId="60" applyFont="1" applyFill="1" applyBorder="1" applyAlignment="1">
      <alignment vertical="center" wrapText="1"/>
      <protection/>
    </xf>
    <xf numFmtId="0" fontId="69" fillId="0" borderId="15" xfId="60" applyFont="1" applyFill="1" applyBorder="1" applyAlignment="1">
      <alignment horizontal="center"/>
      <protection/>
    </xf>
    <xf numFmtId="0" fontId="69" fillId="0" borderId="10" xfId="60" applyFont="1" applyFill="1" applyBorder="1" applyAlignment="1">
      <alignment horizontal="center"/>
      <protection/>
    </xf>
    <xf numFmtId="0" fontId="69" fillId="0" borderId="54" xfId="60" applyFont="1" applyFill="1" applyBorder="1">
      <alignment/>
      <protection/>
    </xf>
    <xf numFmtId="0" fontId="67" fillId="0" borderId="89" xfId="60" applyFont="1" applyFill="1" applyBorder="1">
      <alignment/>
      <protection/>
    </xf>
    <xf numFmtId="0" fontId="66" fillId="0" borderId="10" xfId="60" applyFont="1" applyFill="1" applyBorder="1">
      <alignment/>
      <protection/>
    </xf>
    <xf numFmtId="0" fontId="66" fillId="0" borderId="54" xfId="60" applyFont="1" applyFill="1" applyBorder="1">
      <alignment/>
      <protection/>
    </xf>
    <xf numFmtId="0" fontId="66" fillId="0" borderId="15" xfId="60" applyFont="1" applyFill="1" applyBorder="1">
      <alignment/>
      <protection/>
    </xf>
    <xf numFmtId="0" fontId="66" fillId="0" borderId="23" xfId="60" applyFont="1" applyFill="1" applyBorder="1">
      <alignment/>
      <protection/>
    </xf>
    <xf numFmtId="0" fontId="71" fillId="0" borderId="38" xfId="60" applyFont="1" applyFill="1" applyBorder="1" applyAlignment="1">
      <alignment horizontal="center"/>
      <protection/>
    </xf>
    <xf numFmtId="0" fontId="70" fillId="0" borderId="13" xfId="60" applyFont="1" applyFill="1" applyBorder="1">
      <alignment/>
      <protection/>
    </xf>
    <xf numFmtId="0" fontId="67" fillId="0" borderId="13" xfId="60" applyFont="1" applyFill="1" applyBorder="1">
      <alignment/>
      <protection/>
    </xf>
    <xf numFmtId="0" fontId="66" fillId="0" borderId="13" xfId="60" applyFont="1" applyFill="1" applyBorder="1">
      <alignment/>
      <protection/>
    </xf>
    <xf numFmtId="0" fontId="66" fillId="0" borderId="65" xfId="60" applyFont="1" applyFill="1" applyBorder="1">
      <alignment/>
      <protection/>
    </xf>
    <xf numFmtId="0" fontId="66" fillId="0" borderId="38" xfId="60" applyFont="1" applyFill="1" applyBorder="1">
      <alignment/>
      <protection/>
    </xf>
    <xf numFmtId="0" fontId="66" fillId="0" borderId="41" xfId="60" applyFont="1" applyFill="1" applyBorder="1">
      <alignment/>
      <protection/>
    </xf>
    <xf numFmtId="0" fontId="71" fillId="0" borderId="16" xfId="60" applyFont="1" applyFill="1" applyBorder="1" applyAlignment="1">
      <alignment horizontal="center"/>
      <protection/>
    </xf>
    <xf numFmtId="0" fontId="66" fillId="0" borderId="11" xfId="60" applyFont="1" applyFill="1" applyBorder="1" applyAlignment="1">
      <alignment wrapText="1"/>
      <protection/>
    </xf>
    <xf numFmtId="0" fontId="67" fillId="0" borderId="11" xfId="60" applyFont="1" applyFill="1" applyBorder="1">
      <alignment/>
      <protection/>
    </xf>
    <xf numFmtId="0" fontId="66" fillId="0" borderId="11" xfId="60" applyFont="1" applyFill="1" applyBorder="1">
      <alignment/>
      <protection/>
    </xf>
    <xf numFmtId="0" fontId="66" fillId="0" borderId="50" xfId="60" applyFont="1" applyFill="1" applyBorder="1">
      <alignment/>
      <protection/>
    </xf>
    <xf numFmtId="0" fontId="66" fillId="0" borderId="22" xfId="60" applyFont="1" applyFill="1" applyBorder="1">
      <alignment/>
      <protection/>
    </xf>
    <xf numFmtId="0" fontId="70" fillId="0" borderId="11" xfId="60" applyFont="1" applyFill="1" applyBorder="1">
      <alignment/>
      <protection/>
    </xf>
    <xf numFmtId="0" fontId="70" fillId="0" borderId="11" xfId="60" applyFont="1" applyFill="1" applyBorder="1" applyAlignment="1">
      <alignment wrapText="1"/>
      <protection/>
    </xf>
    <xf numFmtId="0" fontId="68" fillId="0" borderId="11" xfId="60" applyFont="1" applyFill="1" applyBorder="1">
      <alignment/>
      <protection/>
    </xf>
    <xf numFmtId="3" fontId="66" fillId="0" borderId="11" xfId="0" applyNumberFormat="1" applyFont="1" applyFill="1" applyBorder="1" applyAlignment="1">
      <alignment vertical="center" wrapText="1"/>
    </xf>
    <xf numFmtId="0" fontId="66" fillId="0" borderId="11" xfId="63" applyFont="1" applyFill="1" applyBorder="1">
      <alignment/>
      <protection/>
    </xf>
    <xf numFmtId="0" fontId="71" fillId="0" borderId="55" xfId="60" applyFont="1" applyFill="1" applyBorder="1" applyAlignment="1">
      <alignment horizontal="center"/>
      <protection/>
    </xf>
    <xf numFmtId="0" fontId="66" fillId="0" borderId="33" xfId="60" applyFont="1" applyFill="1" applyBorder="1" applyAlignment="1">
      <alignment wrapText="1"/>
      <protection/>
    </xf>
    <xf numFmtId="0" fontId="67" fillId="0" borderId="33" xfId="60" applyFont="1" applyFill="1" applyBorder="1">
      <alignment/>
      <protection/>
    </xf>
    <xf numFmtId="0" fontId="66" fillId="0" borderId="33" xfId="60" applyFont="1" applyFill="1" applyBorder="1">
      <alignment/>
      <protection/>
    </xf>
    <xf numFmtId="0" fontId="66" fillId="0" borderId="47" xfId="60" applyFont="1" applyFill="1" applyBorder="1">
      <alignment/>
      <protection/>
    </xf>
    <xf numFmtId="0" fontId="66" fillId="0" borderId="55" xfId="60" applyFont="1" applyFill="1" applyBorder="1">
      <alignment/>
      <protection/>
    </xf>
    <xf numFmtId="0" fontId="66" fillId="0" borderId="34" xfId="60" applyFont="1" applyFill="1" applyBorder="1">
      <alignment/>
      <protection/>
    </xf>
    <xf numFmtId="49" fontId="72" fillId="0" borderId="49" xfId="60" applyNumberFormat="1" applyFont="1" applyFill="1" applyBorder="1" applyAlignment="1">
      <alignment horizontal="center"/>
      <protection/>
    </xf>
    <xf numFmtId="0" fontId="71" fillId="0" borderId="40" xfId="60" applyFont="1" applyFill="1" applyBorder="1" applyAlignment="1">
      <alignment wrapText="1"/>
      <protection/>
    </xf>
    <xf numFmtId="0" fontId="67" fillId="0" borderId="40" xfId="60" applyFont="1" applyFill="1" applyBorder="1">
      <alignment/>
      <protection/>
    </xf>
    <xf numFmtId="0" fontId="66" fillId="0" borderId="40" xfId="60" applyFont="1" applyFill="1" applyBorder="1">
      <alignment/>
      <protection/>
    </xf>
    <xf numFmtId="0" fontId="66" fillId="0" borderId="42" xfId="60" applyFont="1" applyFill="1" applyBorder="1">
      <alignment/>
      <protection/>
    </xf>
    <xf numFmtId="49" fontId="67" fillId="0" borderId="0" xfId="60" applyNumberFormat="1" applyFont="1" applyFill="1">
      <alignment/>
      <protection/>
    </xf>
    <xf numFmtId="0" fontId="73" fillId="0" borderId="0" xfId="60" applyFont="1" applyFill="1">
      <alignment/>
      <protection/>
    </xf>
    <xf numFmtId="0" fontId="35" fillId="0" borderId="0" xfId="60" applyFont="1" applyAlignment="1">
      <alignment horizontal="right"/>
      <protection/>
    </xf>
    <xf numFmtId="164" fontId="0" fillId="0" borderId="55" xfId="0" applyNumberFormat="1" applyFont="1" applyFill="1" applyBorder="1" applyAlignment="1">
      <alignment horizontal="center" vertical="center" wrapText="1"/>
    </xf>
    <xf numFmtId="0" fontId="33" fillId="0" borderId="0" xfId="60" applyFont="1" applyBorder="1" applyAlignment="1">
      <alignment horizontal="right"/>
      <protection/>
    </xf>
    <xf numFmtId="164" fontId="15" fillId="0" borderId="39" xfId="65" applyNumberFormat="1" applyFont="1" applyFill="1" applyBorder="1" applyAlignment="1" applyProtection="1">
      <alignment horizontal="left" vertical="center"/>
      <protection/>
    </xf>
    <xf numFmtId="0" fontId="14" fillId="0" borderId="36" xfId="65" applyFont="1" applyFill="1" applyBorder="1" applyAlignment="1" applyProtection="1">
      <alignment horizontal="center" vertical="center" wrapText="1"/>
      <protection/>
    </xf>
    <xf numFmtId="0" fontId="14" fillId="0" borderId="43" xfId="65" applyFont="1" applyFill="1" applyBorder="1" applyAlignment="1" applyProtection="1">
      <alignment horizontal="center" vertical="center" wrapText="1"/>
      <protection/>
    </xf>
    <xf numFmtId="164" fontId="6" fillId="0" borderId="0" xfId="65" applyNumberFormat="1" applyFont="1" applyFill="1" applyBorder="1" applyAlignment="1" applyProtection="1">
      <alignment horizontal="center" vertical="center"/>
      <protection/>
    </xf>
    <xf numFmtId="0" fontId="7" fillId="0" borderId="62" xfId="65" applyFont="1" applyFill="1" applyBorder="1" applyAlignment="1" applyProtection="1">
      <alignment horizontal="center" vertical="center" wrapText="1"/>
      <protection/>
    </xf>
    <xf numFmtId="0" fontId="7" fillId="0" borderId="90" xfId="65" applyFont="1" applyFill="1" applyBorder="1" applyAlignment="1" applyProtection="1">
      <alignment horizontal="center" vertical="center" wrapText="1"/>
      <protection/>
    </xf>
    <xf numFmtId="0" fontId="7" fillId="0" borderId="59" xfId="65" applyFont="1" applyFill="1" applyBorder="1" applyAlignment="1" applyProtection="1">
      <alignment horizontal="center" vertical="center" wrapText="1"/>
      <protection/>
    </xf>
    <xf numFmtId="0" fontId="7" fillId="0" borderId="76" xfId="65" applyFont="1" applyFill="1" applyBorder="1" applyAlignment="1" applyProtection="1">
      <alignment horizontal="center" vertical="center" wrapText="1"/>
      <protection/>
    </xf>
    <xf numFmtId="0" fontId="7" fillId="0" borderId="64" xfId="65" applyFont="1" applyFill="1" applyBorder="1" applyAlignment="1" applyProtection="1">
      <alignment horizontal="center" vertical="center" wrapText="1"/>
      <protection/>
    </xf>
    <xf numFmtId="0" fontId="7" fillId="0" borderId="52" xfId="65" applyFont="1" applyFill="1" applyBorder="1" applyAlignment="1" applyProtection="1">
      <alignment horizontal="center" vertical="center" wrapText="1"/>
      <protection/>
    </xf>
    <xf numFmtId="0" fontId="7" fillId="0" borderId="25" xfId="65" applyFont="1" applyFill="1" applyBorder="1" applyAlignment="1" applyProtection="1">
      <alignment horizontal="center" vertical="center" wrapText="1"/>
      <protection/>
    </xf>
    <xf numFmtId="0" fontId="7" fillId="0" borderId="40" xfId="65" applyFont="1" applyFill="1" applyBorder="1" applyAlignment="1" applyProtection="1">
      <alignment horizontal="center" vertical="center" wrapText="1"/>
      <protection/>
    </xf>
    <xf numFmtId="0" fontId="7" fillId="0" borderId="21" xfId="65" applyFont="1" applyFill="1" applyBorder="1" applyAlignment="1" applyProtection="1">
      <alignment horizontal="center" vertical="center" wrapText="1"/>
      <protection/>
    </xf>
    <xf numFmtId="0" fontId="7" fillId="0" borderId="49" xfId="65" applyFont="1" applyFill="1" applyBorder="1" applyAlignment="1" applyProtection="1">
      <alignment horizontal="center" vertical="center" wrapText="1"/>
      <protection/>
    </xf>
    <xf numFmtId="0" fontId="7" fillId="0" borderId="36" xfId="65" applyFont="1" applyFill="1" applyBorder="1" applyAlignment="1" applyProtection="1">
      <alignment horizontal="center" vertical="center" wrapText="1"/>
      <protection/>
    </xf>
    <xf numFmtId="164" fontId="15" fillId="0" borderId="39" xfId="65" applyNumberFormat="1" applyFont="1" applyFill="1" applyBorder="1" applyAlignment="1" applyProtection="1">
      <alignment horizontal="left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97" fillId="0" borderId="91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1" xfId="65" applyFont="1" applyFill="1" applyBorder="1" applyAlignment="1">
      <alignment horizontal="center" vertical="center" wrapText="1"/>
      <protection/>
    </xf>
    <xf numFmtId="0" fontId="3" fillId="0" borderId="24" xfId="65" applyFont="1" applyFill="1" applyBorder="1" applyAlignment="1">
      <alignment horizontal="center" vertical="center" wrapText="1"/>
      <protection/>
    </xf>
    <xf numFmtId="0" fontId="3" fillId="0" borderId="38" xfId="65" applyFont="1" applyFill="1" applyBorder="1" applyAlignment="1">
      <alignment horizontal="center" vertical="center" wrapText="1"/>
      <protection/>
    </xf>
    <xf numFmtId="0" fontId="3" fillId="0" borderId="18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19" xfId="65" applyFont="1" applyFill="1" applyBorder="1" applyAlignment="1" applyProtection="1">
      <alignment horizontal="left"/>
      <protection/>
    </xf>
    <xf numFmtId="0" fontId="7" fillId="0" borderId="20" xfId="65" applyFont="1" applyFill="1" applyBorder="1" applyAlignment="1" applyProtection="1">
      <alignment horizontal="left"/>
      <protection/>
    </xf>
    <xf numFmtId="0" fontId="16" fillId="0" borderId="91" xfId="65" applyFont="1" applyFill="1" applyBorder="1" applyAlignment="1">
      <alignment horizontal="justify" vertical="center" wrapText="1"/>
      <protection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92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94" fillId="0" borderId="0" xfId="62" applyFont="1" applyAlignment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3" fillId="0" borderId="58" xfId="0" applyNumberFormat="1" applyFont="1" applyFill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center" vertical="center" wrapText="1"/>
    </xf>
    <xf numFmtId="164" fontId="3" fillId="0" borderId="78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6" fillId="0" borderId="39" xfId="0" applyFont="1" applyBorder="1" applyAlignment="1" applyProtection="1">
      <alignment horizontal="right" vertical="top"/>
      <protection locked="0"/>
    </xf>
    <xf numFmtId="0" fontId="7" fillId="0" borderId="13" xfId="0" applyFont="1" applyFill="1" applyBorder="1" applyAlignment="1" applyProtection="1" quotePrefix="1">
      <alignment horizontal="center" vertical="center"/>
      <protection/>
    </xf>
    <xf numFmtId="0" fontId="7" fillId="0" borderId="41" xfId="0" applyFont="1" applyFill="1" applyBorder="1" applyAlignment="1" applyProtection="1" quotePrefix="1">
      <alignment horizontal="center" vertical="center"/>
      <protection/>
    </xf>
    <xf numFmtId="0" fontId="5" fillId="0" borderId="39" xfId="0" applyFont="1" applyFill="1" applyBorder="1" applyAlignment="1" applyProtection="1">
      <alignment horizontal="right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7" fillId="0" borderId="91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right"/>
      <protection/>
    </xf>
    <xf numFmtId="1" fontId="26" fillId="0" borderId="39" xfId="0" applyNumberFormat="1" applyFont="1" applyFill="1" applyBorder="1" applyAlignment="1" applyProtection="1">
      <alignment horizontal="right" vertical="top"/>
      <protection/>
    </xf>
    <xf numFmtId="1" fontId="7" fillId="0" borderId="36" xfId="0" applyNumberFormat="1" applyFont="1" applyFill="1" applyBorder="1" applyAlignment="1" applyProtection="1">
      <alignment horizontal="center" vertical="center" wrapText="1"/>
      <protection/>
    </xf>
    <xf numFmtId="1" fontId="7" fillId="0" borderId="64" xfId="0" applyNumberFormat="1" applyFont="1" applyFill="1" applyBorder="1" applyAlignment="1" applyProtection="1">
      <alignment horizontal="center" vertical="center" wrapText="1"/>
      <protection/>
    </xf>
    <xf numFmtId="1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6" fillId="0" borderId="9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6" fillId="0" borderId="0" xfId="66" applyFont="1" applyFill="1" applyAlignment="1" applyProtection="1">
      <alignment horizontal="center" wrapText="1"/>
      <protection/>
    </xf>
    <xf numFmtId="0" fontId="6" fillId="0" borderId="0" xfId="66" applyFont="1" applyFill="1" applyAlignment="1" applyProtection="1">
      <alignment horizontal="center"/>
      <protection/>
    </xf>
    <xf numFmtId="0" fontId="15" fillId="0" borderId="36" xfId="66" applyFont="1" applyFill="1" applyBorder="1" applyAlignment="1" applyProtection="1">
      <alignment horizontal="left" vertical="center" indent="1"/>
      <protection/>
    </xf>
    <xf numFmtId="0" fontId="15" fillId="0" borderId="91" xfId="66" applyFont="1" applyFill="1" applyBorder="1" applyAlignment="1" applyProtection="1">
      <alignment horizontal="left" vertical="center" indent="1"/>
      <protection/>
    </xf>
    <xf numFmtId="0" fontId="15" fillId="0" borderId="64" xfId="66" applyFont="1" applyFill="1" applyBorder="1" applyAlignment="1" applyProtection="1">
      <alignment horizontal="left" vertical="center" indent="1"/>
      <protection/>
    </xf>
    <xf numFmtId="0" fontId="15" fillId="0" borderId="52" xfId="66" applyFont="1" applyFill="1" applyBorder="1" applyAlignment="1" applyProtection="1">
      <alignment horizontal="left" vertical="center" indent="1"/>
      <protection/>
    </xf>
    <xf numFmtId="0" fontId="2" fillId="0" borderId="0" xfId="66" applyFill="1" applyAlignment="1" applyProtection="1">
      <alignment horizontal="center"/>
      <protection locked="0"/>
    </xf>
    <xf numFmtId="0" fontId="39" fillId="0" borderId="0" xfId="64" applyFont="1" applyFill="1" applyBorder="1" applyAlignment="1">
      <alignment horizontal="center" vertical="center" wrapText="1"/>
      <protection/>
    </xf>
    <xf numFmtId="0" fontId="38" fillId="0" borderId="59" xfId="62" applyFont="1" applyFill="1" applyBorder="1" applyAlignment="1">
      <alignment horizontal="center" vertical="center" wrapText="1"/>
      <protection/>
    </xf>
    <xf numFmtId="0" fontId="38" fillId="0" borderId="31" xfId="62" applyFont="1" applyFill="1" applyBorder="1" applyAlignment="1">
      <alignment horizontal="center" vertical="center" wrapText="1"/>
      <protection/>
    </xf>
    <xf numFmtId="0" fontId="38" fillId="0" borderId="59" xfId="62" applyFont="1" applyFill="1" applyBorder="1" applyAlignment="1">
      <alignment horizontal="center" vertical="center"/>
      <protection/>
    </xf>
    <xf numFmtId="0" fontId="38" fillId="0" borderId="31" xfId="62" applyFont="1" applyFill="1" applyBorder="1" applyAlignment="1">
      <alignment horizontal="center" vertical="center"/>
      <protection/>
    </xf>
    <xf numFmtId="0" fontId="38" fillId="0" borderId="48" xfId="61" applyFont="1" applyFill="1" applyBorder="1" applyAlignment="1">
      <alignment horizontal="center"/>
      <protection/>
    </xf>
    <xf numFmtId="0" fontId="38" fillId="0" borderId="64" xfId="61" applyFont="1" applyFill="1" applyBorder="1" applyAlignment="1">
      <alignment horizontal="center"/>
      <protection/>
    </xf>
    <xf numFmtId="0" fontId="38" fillId="0" borderId="52" xfId="61" applyFont="1" applyFill="1" applyBorder="1" applyAlignment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90" xfId="0" applyFont="1" applyBorder="1" applyAlignment="1" applyProtection="1">
      <alignment horizontal="right" vertical="center" indent="2"/>
      <protection/>
    </xf>
    <xf numFmtId="0" fontId="7" fillId="0" borderId="86" xfId="0" applyFont="1" applyBorder="1" applyAlignment="1" applyProtection="1">
      <alignment horizontal="right" vertical="center" indent="2"/>
      <protection/>
    </xf>
    <xf numFmtId="0" fontId="6" fillId="0" borderId="0" xfId="0" applyFont="1" applyAlignment="1">
      <alignment horizontal="center" wrapText="1"/>
    </xf>
    <xf numFmtId="172" fontId="68" fillId="0" borderId="0" xfId="60" applyNumberFormat="1" applyFont="1" applyBorder="1" applyAlignment="1">
      <alignment horizontal="center"/>
      <protection/>
    </xf>
    <xf numFmtId="0" fontId="35" fillId="0" borderId="0" xfId="60" applyFont="1" applyAlignment="1">
      <alignment horizont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 4" xfId="62"/>
    <cellStyle name="Normál 5" xfId="63"/>
    <cellStyle name="Normál_Költs.v.tv.alapján-2006" xfId="64"/>
    <cellStyle name="Normál_KVRENMUNKA" xfId="65"/>
    <cellStyle name="Normál_SEGEDLETEK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144</v>
      </c>
    </row>
    <row r="4" spans="1:2" ht="12.75">
      <c r="A4" s="122"/>
      <c r="B4" s="122"/>
    </row>
    <row r="5" spans="1:2" s="130" customFormat="1" ht="15">
      <c r="A5" s="72" t="s">
        <v>440</v>
      </c>
      <c r="B5" s="129"/>
    </row>
    <row r="6" spans="1:2" ht="12.75">
      <c r="A6" s="122"/>
      <c r="B6" s="122"/>
    </row>
    <row r="7" spans="1:2" ht="12.75">
      <c r="A7" s="122" t="s">
        <v>442</v>
      </c>
      <c r="B7" s="122" t="s">
        <v>443</v>
      </c>
    </row>
    <row r="8" spans="1:2" ht="12.75">
      <c r="A8" s="122" t="s">
        <v>444</v>
      </c>
      <c r="B8" s="122" t="s">
        <v>445</v>
      </c>
    </row>
    <row r="9" spans="1:2" ht="12.75">
      <c r="A9" s="122" t="s">
        <v>446</v>
      </c>
      <c r="B9" s="122" t="s">
        <v>447</v>
      </c>
    </row>
    <row r="10" spans="1:2" ht="12.75">
      <c r="A10" s="122"/>
      <c r="B10" s="122"/>
    </row>
    <row r="11" spans="1:2" ht="12.75">
      <c r="A11" s="122"/>
      <c r="B11" s="122"/>
    </row>
    <row r="12" spans="1:2" s="130" customFormat="1" ht="15">
      <c r="A12" s="72" t="s">
        <v>441</v>
      </c>
      <c r="B12" s="129"/>
    </row>
    <row r="13" spans="1:2" ht="12.75">
      <c r="A13" s="122"/>
      <c r="B13" s="122"/>
    </row>
    <row r="14" spans="1:2" ht="12.75">
      <c r="A14" s="122" t="s">
        <v>451</v>
      </c>
      <c r="B14" s="122" t="s">
        <v>450</v>
      </c>
    </row>
    <row r="15" spans="1:2" ht="12.75">
      <c r="A15" s="122" t="s">
        <v>253</v>
      </c>
      <c r="B15" s="122" t="s">
        <v>449</v>
      </c>
    </row>
    <row r="16" spans="1:2" ht="12.75">
      <c r="A16" s="122" t="s">
        <v>452</v>
      </c>
      <c r="B16" s="122" t="s">
        <v>448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view="pageBreakPreview" zoomScale="60" workbookViewId="0" topLeftCell="A4">
      <selection activeCell="J41" sqref="J41"/>
    </sheetView>
  </sheetViews>
  <sheetFormatPr defaultColWidth="9.375" defaultRowHeight="12.75"/>
  <cols>
    <col min="1" max="1" width="9.375" style="32" customWidth="1"/>
    <col min="2" max="2" width="6.00390625" style="32" customWidth="1"/>
    <col min="3" max="3" width="54.625" style="33" customWidth="1"/>
    <col min="4" max="4" width="14.375" style="32" customWidth="1"/>
    <col min="5" max="6" width="12.75390625" style="32" customWidth="1"/>
    <col min="7" max="7" width="13.75390625" style="32" customWidth="1"/>
    <col min="8" max="16384" width="9.375" style="32" customWidth="1"/>
  </cols>
  <sheetData>
    <row r="1" spans="1:4" ht="31.5" customHeight="1">
      <c r="A1" s="828" t="s">
        <v>502</v>
      </c>
      <c r="B1" s="828"/>
      <c r="C1" s="828"/>
      <c r="D1" s="828"/>
    </row>
    <row r="2" spans="1:4" ht="18" customHeight="1">
      <c r="A2" s="597"/>
      <c r="B2" s="597"/>
      <c r="C2" s="597"/>
      <c r="D2" s="597"/>
    </row>
    <row r="3" spans="3:4" ht="15" customHeight="1" thickBot="1">
      <c r="C3" s="178" t="s">
        <v>222</v>
      </c>
      <c r="D3" s="444" t="s">
        <v>726</v>
      </c>
    </row>
    <row r="4" spans="1:4" s="35" customFormat="1" ht="44.25" customHeight="1" thickBot="1">
      <c r="A4" s="824" t="s">
        <v>550</v>
      </c>
      <c r="B4" s="825"/>
      <c r="C4" s="448" t="s">
        <v>63</v>
      </c>
      <c r="D4" s="449" t="s">
        <v>659</v>
      </c>
    </row>
    <row r="5" spans="1:4" ht="15.75" customHeight="1">
      <c r="A5" s="697" t="s">
        <v>16</v>
      </c>
      <c r="B5" s="698"/>
      <c r="C5" s="618" t="s">
        <v>695</v>
      </c>
      <c r="D5" s="699"/>
    </row>
    <row r="6" spans="1:4" ht="15.75" customHeight="1">
      <c r="A6" s="700"/>
      <c r="B6" s="701" t="s">
        <v>96</v>
      </c>
      <c r="C6" s="617" t="s">
        <v>694</v>
      </c>
      <c r="D6" s="702">
        <v>12424000</v>
      </c>
    </row>
    <row r="7" spans="1:4" ht="15.75" customHeight="1">
      <c r="A7" s="700"/>
      <c r="B7" s="701" t="s">
        <v>97</v>
      </c>
      <c r="C7" s="617" t="s">
        <v>696</v>
      </c>
      <c r="D7" s="702">
        <v>10802000</v>
      </c>
    </row>
    <row r="8" spans="1:4" ht="15.75" customHeight="1">
      <c r="A8" s="700"/>
      <c r="B8" s="701" t="s">
        <v>98</v>
      </c>
      <c r="C8" s="617" t="s">
        <v>748</v>
      </c>
      <c r="D8" s="702">
        <v>83474000</v>
      </c>
    </row>
    <row r="9" spans="1:4" ht="15.75" customHeight="1">
      <c r="A9" s="700" t="s">
        <v>17</v>
      </c>
      <c r="B9" s="701"/>
      <c r="C9" s="617" t="s">
        <v>697</v>
      </c>
      <c r="D9" s="702">
        <v>10396000</v>
      </c>
    </row>
    <row r="10" spans="1:4" ht="15.75" customHeight="1">
      <c r="A10" s="700" t="s">
        <v>18</v>
      </c>
      <c r="B10" s="701"/>
      <c r="C10" s="617" t="s">
        <v>698</v>
      </c>
      <c r="D10" s="702">
        <v>5183000</v>
      </c>
    </row>
    <row r="11" spans="1:4" ht="15.75" customHeight="1">
      <c r="A11" s="700" t="s">
        <v>19</v>
      </c>
      <c r="B11" s="701"/>
      <c r="C11" s="626" t="s">
        <v>718</v>
      </c>
      <c r="D11" s="702"/>
    </row>
    <row r="12" spans="1:4" ht="15.75" customHeight="1">
      <c r="A12" s="700"/>
      <c r="B12" s="701" t="s">
        <v>273</v>
      </c>
      <c r="C12" s="617" t="s">
        <v>719</v>
      </c>
      <c r="D12" s="702">
        <v>1000000</v>
      </c>
    </row>
    <row r="13" spans="1:4" ht="15.75" customHeight="1">
      <c r="A13" s="700"/>
      <c r="B13" s="701" t="s">
        <v>276</v>
      </c>
      <c r="C13" s="617" t="s">
        <v>720</v>
      </c>
      <c r="D13" s="702">
        <v>500000</v>
      </c>
    </row>
    <row r="14" spans="1:4" ht="15.75" customHeight="1">
      <c r="A14" s="703"/>
      <c r="B14" s="701" t="s">
        <v>277</v>
      </c>
      <c r="C14" s="617" t="s">
        <v>721</v>
      </c>
      <c r="D14" s="705">
        <v>500000</v>
      </c>
    </row>
    <row r="15" spans="1:4" ht="15.75" customHeight="1">
      <c r="A15" s="700" t="s">
        <v>20</v>
      </c>
      <c r="B15" s="701"/>
      <c r="C15" s="617" t="s">
        <v>722</v>
      </c>
      <c r="D15" s="705">
        <v>8309000</v>
      </c>
    </row>
    <row r="16" spans="1:4" ht="15.75" customHeight="1">
      <c r="A16" s="700" t="s">
        <v>21</v>
      </c>
      <c r="B16" s="704"/>
      <c r="C16" s="617" t="s">
        <v>723</v>
      </c>
      <c r="D16" s="705">
        <v>4132000</v>
      </c>
    </row>
    <row r="17" spans="1:4" ht="15.75" customHeight="1" thickBot="1">
      <c r="A17" s="454"/>
      <c r="B17" s="455"/>
      <c r="C17" s="695"/>
      <c r="D17" s="456"/>
    </row>
    <row r="18" spans="1:4" s="42" customFormat="1" ht="18" customHeight="1" thickBot="1">
      <c r="A18" s="458"/>
      <c r="B18" s="459"/>
      <c r="C18" s="696"/>
      <c r="D18" s="460">
        <f>SUM(D6:D16)</f>
        <v>136720000</v>
      </c>
    </row>
    <row r="23" ht="13.5" thickBot="1"/>
    <row r="24" spans="1:4" ht="26.25" customHeight="1" thickBot="1">
      <c r="A24" s="826" t="s">
        <v>550</v>
      </c>
      <c r="B24" s="827"/>
      <c r="C24" s="180" t="s">
        <v>64</v>
      </c>
      <c r="D24" s="39" t="s">
        <v>659</v>
      </c>
    </row>
    <row r="25" spans="1:4" ht="12.75">
      <c r="A25" s="450" t="s">
        <v>16</v>
      </c>
      <c r="B25" s="581"/>
      <c r="C25" s="577" t="s">
        <v>724</v>
      </c>
      <c r="D25" s="578">
        <v>2500000</v>
      </c>
    </row>
    <row r="26" spans="1:4" ht="12.75">
      <c r="A26" s="453"/>
      <c r="B26" s="442"/>
      <c r="C26" s="440"/>
      <c r="D26" s="18"/>
    </row>
    <row r="27" spans="1:4" ht="13.5" thickBot="1">
      <c r="A27" s="582"/>
      <c r="B27" s="466"/>
      <c r="C27" s="441"/>
      <c r="D27" s="20"/>
    </row>
    <row r="28" spans="1:4" ht="15.75" thickBot="1">
      <c r="A28" s="458"/>
      <c r="B28" s="459"/>
      <c r="C28" s="443" t="s">
        <v>62</v>
      </c>
      <c r="D28" s="460">
        <f>SUM(D25:D27)</f>
        <v>2500000</v>
      </c>
    </row>
    <row r="32" ht="13.5" thickBot="1">
      <c r="C32" s="33" t="s">
        <v>494</v>
      </c>
    </row>
    <row r="33" spans="1:4" ht="23.25" thickBot="1">
      <c r="A33" s="824" t="s">
        <v>550</v>
      </c>
      <c r="B33" s="825"/>
      <c r="C33" s="448" t="s">
        <v>63</v>
      </c>
      <c r="D33" s="449" t="s">
        <v>659</v>
      </c>
    </row>
    <row r="34" spans="1:4" ht="12.75">
      <c r="A34" s="450" t="s">
        <v>16</v>
      </c>
      <c r="B34" s="451"/>
      <c r="C34" s="577" t="s">
        <v>725</v>
      </c>
      <c r="D34" s="579">
        <v>6500000</v>
      </c>
    </row>
    <row r="35" spans="1:4" ht="12.75">
      <c r="A35" s="452" t="s">
        <v>17</v>
      </c>
      <c r="B35" s="445"/>
      <c r="C35" s="523"/>
      <c r="D35" s="580"/>
    </row>
    <row r="36" spans="1:4" ht="12.75">
      <c r="A36" s="452" t="s">
        <v>18</v>
      </c>
      <c r="B36" s="445"/>
      <c r="C36" s="523"/>
      <c r="D36" s="580"/>
    </row>
    <row r="37" spans="1:4" ht="13.5" thickBot="1">
      <c r="A37" s="454"/>
      <c r="B37" s="455"/>
      <c r="C37" s="457"/>
      <c r="D37" s="456"/>
    </row>
    <row r="38" spans="1:4" ht="15.75" thickBot="1">
      <c r="A38" s="573"/>
      <c r="B38" s="574"/>
      <c r="C38" s="575" t="s">
        <v>62</v>
      </c>
      <c r="D38" s="576">
        <f>SUM(D34:D37)</f>
        <v>6500000</v>
      </c>
    </row>
  </sheetData>
  <sheetProtection/>
  <mergeCells count="4">
    <mergeCell ref="A4:B4"/>
    <mergeCell ref="A24:B24"/>
    <mergeCell ref="A1:D1"/>
    <mergeCell ref="A33:B33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portrait" paperSize="9" scale="85" r:id="rId1"/>
  <headerFooter alignWithMargins="0">
    <oddHeader>&amp;R&amp;"Times New Roman CE,Félkövér dőlt"&amp;11 6. Melléklet a ……/2016.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workbookViewId="0" topLeftCell="A4">
      <selection activeCell="D19" sqref="D19"/>
    </sheetView>
  </sheetViews>
  <sheetFormatPr defaultColWidth="9.375" defaultRowHeight="12.75"/>
  <cols>
    <col min="1" max="1" width="5.50390625" style="33" customWidth="1"/>
    <col min="2" max="2" width="7.875" style="32" customWidth="1"/>
    <col min="3" max="3" width="64.375" style="32" customWidth="1"/>
    <col min="4" max="4" width="14.875" style="32" customWidth="1"/>
    <col min="5" max="5" width="12.75390625" style="32" customWidth="1"/>
    <col min="6" max="6" width="13.75390625" style="32" customWidth="1"/>
    <col min="7" max="16384" width="9.375" style="32" customWidth="1"/>
  </cols>
  <sheetData>
    <row r="1" spans="1:5" ht="24.75" customHeight="1">
      <c r="A1" s="829" t="s">
        <v>729</v>
      </c>
      <c r="B1" s="829"/>
      <c r="C1" s="829"/>
      <c r="D1" s="829"/>
      <c r="E1" s="446"/>
    </row>
    <row r="2" spans="1:5" ht="15" customHeight="1">
      <c r="A2" s="447"/>
      <c r="B2" s="447"/>
      <c r="C2" s="447"/>
      <c r="D2" s="447" t="s">
        <v>726</v>
      </c>
      <c r="E2" s="446"/>
    </row>
    <row r="3" spans="1:5" ht="19.5" customHeight="1" thickBot="1">
      <c r="A3" s="447"/>
      <c r="B3" s="447"/>
      <c r="C3" s="447"/>
      <c r="D3" s="447"/>
      <c r="E3" s="446"/>
    </row>
    <row r="4" spans="1:6" ht="16.5" customHeight="1">
      <c r="A4" s="824" t="s">
        <v>550</v>
      </c>
      <c r="B4" s="832"/>
      <c r="C4" s="830" t="s">
        <v>503</v>
      </c>
      <c r="D4" s="830" t="s">
        <v>52</v>
      </c>
      <c r="F4" s="32" t="s">
        <v>648</v>
      </c>
    </row>
    <row r="5" spans="1:4" ht="15" customHeight="1" thickBot="1">
      <c r="A5" s="833"/>
      <c r="B5" s="834"/>
      <c r="C5" s="831"/>
      <c r="D5" s="831"/>
    </row>
    <row r="6" spans="1:6" ht="15" customHeight="1">
      <c r="A6" s="584" t="s">
        <v>16</v>
      </c>
      <c r="B6" s="585"/>
      <c r="C6" s="712" t="s">
        <v>513</v>
      </c>
      <c r="D6" s="706">
        <v>52428000</v>
      </c>
      <c r="F6" s="32" t="s">
        <v>732</v>
      </c>
    </row>
    <row r="7" spans="1:4" ht="15" customHeight="1">
      <c r="A7" s="586" t="s">
        <v>17</v>
      </c>
      <c r="B7" s="445"/>
      <c r="C7" s="713" t="s">
        <v>514</v>
      </c>
      <c r="D7" s="619">
        <v>5000000</v>
      </c>
    </row>
    <row r="8" spans="1:4" ht="15" customHeight="1">
      <c r="A8" s="586" t="s">
        <v>18</v>
      </c>
      <c r="B8" s="445"/>
      <c r="C8" s="713" t="s">
        <v>705</v>
      </c>
      <c r="D8" s="619">
        <v>800000000</v>
      </c>
    </row>
    <row r="9" spans="1:4" ht="15" customHeight="1">
      <c r="A9" s="586" t="s">
        <v>19</v>
      </c>
      <c r="B9" s="445"/>
      <c r="C9" s="713" t="s">
        <v>706</v>
      </c>
      <c r="D9" s="619">
        <v>1500000000</v>
      </c>
    </row>
    <row r="10" spans="1:4" ht="15" customHeight="1">
      <c r="A10" s="586" t="s">
        <v>20</v>
      </c>
      <c r="B10" s="445"/>
      <c r="C10" s="713" t="s">
        <v>707</v>
      </c>
      <c r="D10" s="619">
        <v>17000000</v>
      </c>
    </row>
    <row r="11" spans="1:4" ht="15" customHeight="1">
      <c r="A11" s="586" t="s">
        <v>21</v>
      </c>
      <c r="B11" s="445"/>
      <c r="C11" s="713" t="s">
        <v>514</v>
      </c>
      <c r="D11" s="619">
        <v>15000000</v>
      </c>
    </row>
    <row r="12" spans="1:4" ht="15" customHeight="1">
      <c r="A12" s="586" t="s">
        <v>22</v>
      </c>
      <c r="B12" s="445"/>
      <c r="C12" s="713" t="s">
        <v>512</v>
      </c>
      <c r="D12" s="619">
        <v>5000000</v>
      </c>
    </row>
    <row r="13" spans="1:4" ht="15" customHeight="1">
      <c r="A13" s="586" t="s">
        <v>23</v>
      </c>
      <c r="B13" s="445"/>
      <c r="C13" s="718" t="s">
        <v>740</v>
      </c>
      <c r="D13" s="719">
        <v>20000000</v>
      </c>
    </row>
    <row r="14" spans="1:4" ht="15" customHeight="1">
      <c r="A14" s="586" t="s">
        <v>24</v>
      </c>
      <c r="B14" s="445"/>
      <c r="C14" s="713" t="s">
        <v>699</v>
      </c>
      <c r="D14" s="619">
        <v>33277000</v>
      </c>
    </row>
    <row r="15" spans="1:4" ht="15" customHeight="1">
      <c r="A15" s="586" t="s">
        <v>25</v>
      </c>
      <c r="B15" s="445"/>
      <c r="C15" s="713" t="s">
        <v>504</v>
      </c>
      <c r="D15" s="619">
        <v>13150000</v>
      </c>
    </row>
    <row r="16" spans="1:4" ht="28.5" customHeight="1">
      <c r="A16" s="586" t="s">
        <v>26</v>
      </c>
      <c r="B16" s="445"/>
      <c r="C16" s="714" t="s">
        <v>733</v>
      </c>
      <c r="D16" s="707">
        <v>15000000</v>
      </c>
    </row>
    <row r="17" spans="1:4" ht="15" customHeight="1">
      <c r="A17" s="586" t="s">
        <v>27</v>
      </c>
      <c r="B17" s="445"/>
      <c r="C17" s="713" t="s">
        <v>708</v>
      </c>
      <c r="D17" s="619">
        <v>146000000</v>
      </c>
    </row>
    <row r="18" spans="1:4" ht="15" customHeight="1">
      <c r="A18" s="586" t="s">
        <v>28</v>
      </c>
      <c r="B18" s="445"/>
      <c r="C18" s="713" t="s">
        <v>709</v>
      </c>
      <c r="D18" s="619">
        <v>93000000</v>
      </c>
    </row>
    <row r="19" spans="1:4" ht="15" customHeight="1">
      <c r="A19" s="586" t="s">
        <v>29</v>
      </c>
      <c r="B19" s="445"/>
      <c r="C19" s="713" t="s">
        <v>711</v>
      </c>
      <c r="D19" s="619">
        <v>50000000</v>
      </c>
    </row>
    <row r="20" spans="1:4" ht="15" customHeight="1">
      <c r="A20" s="586" t="s">
        <v>30</v>
      </c>
      <c r="B20" s="445"/>
      <c r="C20" s="710" t="s">
        <v>710</v>
      </c>
      <c r="D20" s="708">
        <v>6000000</v>
      </c>
    </row>
    <row r="21" spans="1:4" ht="15" customHeight="1">
      <c r="A21" s="586" t="s">
        <v>31</v>
      </c>
      <c r="B21" s="445"/>
      <c r="C21" s="710" t="s">
        <v>712</v>
      </c>
      <c r="D21" s="708">
        <v>300000000</v>
      </c>
    </row>
    <row r="22" spans="1:4" ht="15" customHeight="1">
      <c r="A22" s="586" t="s">
        <v>32</v>
      </c>
      <c r="B22" s="445"/>
      <c r="C22" s="711" t="s">
        <v>713</v>
      </c>
      <c r="D22" s="709">
        <v>40000000</v>
      </c>
    </row>
    <row r="23" spans="1:4" ht="15" customHeight="1">
      <c r="A23" s="586" t="s">
        <v>33</v>
      </c>
      <c r="B23" s="445"/>
      <c r="C23" s="711" t="s">
        <v>734</v>
      </c>
      <c r="D23" s="709">
        <v>20000000</v>
      </c>
    </row>
    <row r="24" spans="1:4" ht="15" customHeight="1">
      <c r="A24" s="586" t="s">
        <v>34</v>
      </c>
      <c r="B24" s="445"/>
      <c r="C24" s="711" t="s">
        <v>735</v>
      </c>
      <c r="D24" s="709">
        <v>167000000</v>
      </c>
    </row>
    <row r="25" spans="1:4" ht="15" customHeight="1">
      <c r="A25" s="586" t="s">
        <v>35</v>
      </c>
      <c r="B25" s="715"/>
      <c r="C25" s="711" t="s">
        <v>736</v>
      </c>
      <c r="D25" s="709">
        <v>60000000</v>
      </c>
    </row>
    <row r="26" spans="1:4" ht="15" customHeight="1">
      <c r="A26" s="586" t="s">
        <v>36</v>
      </c>
      <c r="B26" s="715"/>
      <c r="C26" s="711" t="s">
        <v>737</v>
      </c>
      <c r="D26" s="709">
        <v>338000000</v>
      </c>
    </row>
    <row r="27" spans="1:4" ht="15" customHeight="1" thickBot="1">
      <c r="A27" s="788" t="s">
        <v>37</v>
      </c>
      <c r="B27" s="620"/>
      <c r="C27" s="716" t="s">
        <v>751</v>
      </c>
      <c r="D27" s="717">
        <v>30055000</v>
      </c>
    </row>
    <row r="28" spans="1:4" ht="15.75" thickBot="1">
      <c r="A28" s="621"/>
      <c r="B28" s="622"/>
      <c r="C28" s="623" t="s">
        <v>646</v>
      </c>
      <c r="D28" s="624">
        <f>SUM(D6:D27)</f>
        <v>3725910000</v>
      </c>
    </row>
  </sheetData>
  <sheetProtection/>
  <mergeCells count="4">
    <mergeCell ref="A1:D1"/>
    <mergeCell ref="C4:C5"/>
    <mergeCell ref="A4:B5"/>
    <mergeCell ref="D4:D5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portrait" paperSize="9" scale="79" r:id="rId1"/>
  <headerFooter alignWithMargins="0">
    <oddHeader xml:space="preserve">&amp;R&amp;"Times New Roman CE,Félkövér dőlt"&amp;12 &amp;11 7. Melléklet a ……/2016. (….) önkormányzati rendelethez&amp;"Times New Roman CE,Normál"&amp;10
   </oddHeader>
  </headerFooter>
  <rowBreaks count="1" manualBreakCount="1">
    <brk id="28" max="3" man="1"/>
  </rowBreaks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workbookViewId="0" topLeftCell="A1">
      <selection activeCell="D19" sqref="D19"/>
    </sheetView>
  </sheetViews>
  <sheetFormatPr defaultColWidth="9.375" defaultRowHeight="12.75"/>
  <cols>
    <col min="1" max="1" width="6.75390625" style="33" customWidth="1"/>
    <col min="2" max="2" width="7.625" style="32" customWidth="1"/>
    <col min="3" max="3" width="60.75390625" style="32" customWidth="1"/>
    <col min="4" max="4" width="15.50390625" style="32" customWidth="1"/>
    <col min="5" max="6" width="12.75390625" style="32" customWidth="1"/>
    <col min="7" max="7" width="13.75390625" style="32" customWidth="1"/>
    <col min="8" max="16384" width="9.375" style="32" customWidth="1"/>
  </cols>
  <sheetData>
    <row r="1" spans="1:6" ht="24.75" customHeight="1">
      <c r="A1" s="829" t="s">
        <v>702</v>
      </c>
      <c r="B1" s="829"/>
      <c r="C1" s="829"/>
      <c r="D1" s="829"/>
      <c r="E1" s="446"/>
      <c r="F1" s="446"/>
    </row>
    <row r="2" spans="1:6" ht="24.75" customHeight="1" thickBot="1">
      <c r="A2" s="447"/>
      <c r="B2" s="447"/>
      <c r="C2" s="447"/>
      <c r="D2" s="447" t="s">
        <v>726</v>
      </c>
      <c r="E2" s="446"/>
      <c r="F2" s="446"/>
    </row>
    <row r="3" spans="1:6" ht="26.25" customHeight="1" thickBot="1">
      <c r="A3" s="824" t="s">
        <v>14</v>
      </c>
      <c r="B3" s="832"/>
      <c r="C3" s="467" t="s">
        <v>503</v>
      </c>
      <c r="D3" s="467" t="s">
        <v>52</v>
      </c>
      <c r="F3" s="32" t="s">
        <v>648</v>
      </c>
    </row>
    <row r="4" spans="1:4" ht="12.75">
      <c r="A4" s="450" t="s">
        <v>16</v>
      </c>
      <c r="B4" s="585"/>
      <c r="C4" s="618" t="s">
        <v>741</v>
      </c>
      <c r="D4" s="706">
        <v>5000000</v>
      </c>
    </row>
    <row r="5" spans="1:4" ht="12.75">
      <c r="A5" s="452" t="s">
        <v>17</v>
      </c>
      <c r="B5" s="445"/>
      <c r="C5" s="617" t="s">
        <v>505</v>
      </c>
      <c r="D5" s="719">
        <v>26000000</v>
      </c>
    </row>
    <row r="6" spans="1:4" ht="12.75">
      <c r="A6" s="452" t="s">
        <v>18</v>
      </c>
      <c r="B6" s="445"/>
      <c r="C6" s="617" t="s">
        <v>506</v>
      </c>
      <c r="D6" s="719">
        <v>1500000</v>
      </c>
    </row>
    <row r="7" spans="1:4" ht="12.75">
      <c r="A7" s="452" t="s">
        <v>19</v>
      </c>
      <c r="B7" s="445"/>
      <c r="C7" s="617" t="s">
        <v>510</v>
      </c>
      <c r="D7" s="719">
        <v>198000</v>
      </c>
    </row>
    <row r="8" spans="1:4" ht="12.75">
      <c r="A8" s="452" t="s">
        <v>20</v>
      </c>
      <c r="B8" s="445"/>
      <c r="C8" s="617" t="s">
        <v>511</v>
      </c>
      <c r="D8" s="719">
        <v>5000000</v>
      </c>
    </row>
    <row r="9" spans="1:4" ht="12.75">
      <c r="A9" s="452" t="s">
        <v>21</v>
      </c>
      <c r="B9" s="445"/>
      <c r="C9" s="617" t="s">
        <v>700</v>
      </c>
      <c r="D9" s="719">
        <v>1500000</v>
      </c>
    </row>
    <row r="10" spans="1:4" ht="12.75">
      <c r="A10" s="452" t="s">
        <v>22</v>
      </c>
      <c r="B10" s="445"/>
      <c r="C10" s="617" t="s">
        <v>701</v>
      </c>
      <c r="D10" s="619">
        <v>18000000</v>
      </c>
    </row>
    <row r="11" spans="1:4" ht="12.75">
      <c r="A11" s="452" t="s">
        <v>23</v>
      </c>
      <c r="B11" s="445"/>
      <c r="C11" s="617" t="s">
        <v>507</v>
      </c>
      <c r="D11" s="719"/>
    </row>
    <row r="12" spans="1:4" ht="12.75">
      <c r="A12" s="452"/>
      <c r="B12" s="445" t="s">
        <v>174</v>
      </c>
      <c r="C12" s="617" t="s">
        <v>508</v>
      </c>
      <c r="D12" s="719">
        <v>14130000</v>
      </c>
    </row>
    <row r="13" spans="1:4" ht="12.75">
      <c r="A13" s="452"/>
      <c r="B13" s="445" t="s">
        <v>175</v>
      </c>
      <c r="C13" s="617" t="s">
        <v>509</v>
      </c>
      <c r="D13" s="719">
        <v>500000</v>
      </c>
    </row>
    <row r="14" spans="1:4" ht="12.75">
      <c r="A14" s="452"/>
      <c r="B14" s="445" t="s">
        <v>227</v>
      </c>
      <c r="C14" s="617" t="s">
        <v>644</v>
      </c>
      <c r="D14" s="719">
        <v>7000000</v>
      </c>
    </row>
    <row r="15" spans="1:4" ht="12.75">
      <c r="A15" s="452" t="s">
        <v>24</v>
      </c>
      <c r="B15" s="445"/>
      <c r="C15" s="617" t="s">
        <v>703</v>
      </c>
      <c r="D15" s="719">
        <v>4039000</v>
      </c>
    </row>
    <row r="16" spans="1:4" ht="12.75">
      <c r="A16" s="452" t="s">
        <v>25</v>
      </c>
      <c r="B16" s="445"/>
      <c r="C16" s="617" t="s">
        <v>704</v>
      </c>
      <c r="D16" s="719">
        <v>15000000</v>
      </c>
    </row>
    <row r="17" spans="1:4" ht="12.75">
      <c r="A17" s="452" t="s">
        <v>26</v>
      </c>
      <c r="B17" s="445"/>
      <c r="C17" s="617" t="s">
        <v>744</v>
      </c>
      <c r="D17" s="719">
        <v>1905000</v>
      </c>
    </row>
    <row r="18" spans="1:4" ht="12.75">
      <c r="A18" s="452" t="s">
        <v>27</v>
      </c>
      <c r="B18" s="445"/>
      <c r="C18" s="617" t="s">
        <v>750</v>
      </c>
      <c r="D18" s="719">
        <v>41800000</v>
      </c>
    </row>
    <row r="19" spans="1:4" ht="21" customHeight="1">
      <c r="A19" s="587"/>
      <c r="B19" s="588"/>
      <c r="C19" s="583" t="s">
        <v>647</v>
      </c>
      <c r="D19" s="625">
        <f>SUM(D4:D18)</f>
        <v>141572000</v>
      </c>
    </row>
  </sheetData>
  <sheetProtection/>
  <mergeCells count="2">
    <mergeCell ref="A1:D1"/>
    <mergeCell ref="A3:B3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portrait" paperSize="9" scale="88" r:id="rId1"/>
  <headerFooter alignWithMargins="0">
    <oddHeader xml:space="preserve">&amp;R&amp;"Times New Roman CE,Félkövér dőlt"&amp;12 &amp;11 7. melléklet a ……/2016.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workbookViewId="0" topLeftCell="A1">
      <selection activeCell="B5" sqref="B5"/>
    </sheetView>
  </sheetViews>
  <sheetFormatPr defaultColWidth="9.375" defaultRowHeight="12.75"/>
  <cols>
    <col min="1" max="1" width="38.625" style="37" customWidth="1"/>
    <col min="2" max="5" width="13.75390625" style="37" customWidth="1"/>
    <col min="6" max="16384" width="9.375" style="37" customWidth="1"/>
  </cols>
  <sheetData>
    <row r="1" spans="1:5" ht="12.75">
      <c r="A1" s="198"/>
      <c r="B1" s="198"/>
      <c r="C1" s="198"/>
      <c r="D1" s="198"/>
      <c r="E1" s="198"/>
    </row>
    <row r="2" spans="1:5" ht="12.75">
      <c r="A2" s="198"/>
      <c r="B2" s="198"/>
      <c r="C2" s="198"/>
      <c r="D2" s="198"/>
      <c r="E2" s="198"/>
    </row>
    <row r="3" spans="1:5" ht="15">
      <c r="A3" s="199" t="s">
        <v>132</v>
      </c>
      <c r="B3" s="835"/>
      <c r="C3" s="835"/>
      <c r="D3" s="835"/>
      <c r="E3" s="835"/>
    </row>
    <row r="4" spans="1:5" ht="14.25" thickBot="1">
      <c r="A4" s="198"/>
      <c r="B4" s="198"/>
      <c r="C4" s="198"/>
      <c r="D4" s="836" t="s">
        <v>726</v>
      </c>
      <c r="E4" s="836"/>
    </row>
    <row r="5" spans="1:5" ht="13.5" thickBot="1">
      <c r="A5" s="200" t="s">
        <v>125</v>
      </c>
      <c r="B5" s="201" t="s">
        <v>247</v>
      </c>
      <c r="C5" s="201" t="s">
        <v>248</v>
      </c>
      <c r="D5" s="201" t="s">
        <v>645</v>
      </c>
      <c r="E5" s="202" t="s">
        <v>48</v>
      </c>
    </row>
    <row r="6" spans="1:5" ht="12.75">
      <c r="A6" s="203" t="s">
        <v>126</v>
      </c>
      <c r="B6" s="73"/>
      <c r="C6" s="73"/>
      <c r="D6" s="73"/>
      <c r="E6" s="204">
        <f aca="true" t="shared" si="0" ref="E6:E12">SUM(B6:D6)</f>
        <v>0</v>
      </c>
    </row>
    <row r="7" spans="1:5" ht="12.75">
      <c r="A7" s="205" t="s">
        <v>138</v>
      </c>
      <c r="B7" s="74"/>
      <c r="C7" s="74"/>
      <c r="D7" s="74"/>
      <c r="E7" s="206">
        <f t="shared" si="0"/>
        <v>0</v>
      </c>
    </row>
    <row r="8" spans="1:5" ht="12.75">
      <c r="A8" s="207" t="s">
        <v>127</v>
      </c>
      <c r="B8" s="75"/>
      <c r="C8" s="75"/>
      <c r="D8" s="75"/>
      <c r="E8" s="208">
        <f t="shared" si="0"/>
        <v>0</v>
      </c>
    </row>
    <row r="9" spans="1:5" ht="12.75">
      <c r="A9" s="207" t="s">
        <v>140</v>
      </c>
      <c r="B9" s="75"/>
      <c r="C9" s="75"/>
      <c r="D9" s="75"/>
      <c r="E9" s="208">
        <f t="shared" si="0"/>
        <v>0</v>
      </c>
    </row>
    <row r="10" spans="1:5" ht="12.75">
      <c r="A10" s="207" t="s">
        <v>128</v>
      </c>
      <c r="B10" s="75"/>
      <c r="C10" s="75"/>
      <c r="D10" s="75"/>
      <c r="E10" s="208">
        <f t="shared" si="0"/>
        <v>0</v>
      </c>
    </row>
    <row r="11" spans="1:5" ht="12.75">
      <c r="A11" s="207" t="s">
        <v>129</v>
      </c>
      <c r="B11" s="75"/>
      <c r="C11" s="75"/>
      <c r="D11" s="75"/>
      <c r="E11" s="208">
        <f t="shared" si="0"/>
        <v>0</v>
      </c>
    </row>
    <row r="12" spans="1:5" ht="13.5" thickBot="1">
      <c r="A12" s="76"/>
      <c r="B12" s="77"/>
      <c r="C12" s="77"/>
      <c r="D12" s="77"/>
      <c r="E12" s="208">
        <f t="shared" si="0"/>
        <v>0</v>
      </c>
    </row>
    <row r="13" spans="1:5" ht="13.5" thickBot="1">
      <c r="A13" s="209" t="s">
        <v>131</v>
      </c>
      <c r="B13" s="210">
        <f>B6+SUM(B8:B12)</f>
        <v>0</v>
      </c>
      <c r="C13" s="210">
        <f>C6+SUM(C8:C12)</f>
        <v>0</v>
      </c>
      <c r="D13" s="210">
        <f>D6+SUM(D8:D12)</f>
        <v>0</v>
      </c>
      <c r="E13" s="211">
        <f>E6+SUM(E8:E12)</f>
        <v>0</v>
      </c>
    </row>
    <row r="14" spans="1:5" ht="13.5" thickBot="1">
      <c r="A14" s="38"/>
      <c r="B14" s="38"/>
      <c r="C14" s="38"/>
      <c r="D14" s="38"/>
      <c r="E14" s="38"/>
    </row>
    <row r="15" spans="1:5" ht="13.5" thickBot="1">
      <c r="A15" s="200" t="s">
        <v>130</v>
      </c>
      <c r="B15" s="201" t="s">
        <v>247</v>
      </c>
      <c r="C15" s="201" t="s">
        <v>248</v>
      </c>
      <c r="D15" s="201" t="s">
        <v>645</v>
      </c>
      <c r="E15" s="202" t="s">
        <v>48</v>
      </c>
    </row>
    <row r="16" spans="1:5" ht="12.75">
      <c r="A16" s="203" t="s">
        <v>134</v>
      </c>
      <c r="B16" s="73"/>
      <c r="C16" s="73"/>
      <c r="D16" s="73"/>
      <c r="E16" s="204">
        <f aca="true" t="shared" si="1" ref="E16:E21">SUM(B16:D16)</f>
        <v>0</v>
      </c>
    </row>
    <row r="17" spans="1:5" ht="12.75">
      <c r="A17" s="212" t="s">
        <v>135</v>
      </c>
      <c r="B17" s="75"/>
      <c r="C17" s="75"/>
      <c r="D17" s="75"/>
      <c r="E17" s="208">
        <f t="shared" si="1"/>
        <v>0</v>
      </c>
    </row>
    <row r="18" spans="1:5" ht="12.75">
      <c r="A18" s="207" t="s">
        <v>136</v>
      </c>
      <c r="B18" s="75"/>
      <c r="C18" s="75"/>
      <c r="D18" s="75"/>
      <c r="E18" s="208">
        <f t="shared" si="1"/>
        <v>0</v>
      </c>
    </row>
    <row r="19" spans="1:5" ht="12.75">
      <c r="A19" s="207" t="s">
        <v>137</v>
      </c>
      <c r="B19" s="75"/>
      <c r="C19" s="75"/>
      <c r="D19" s="75"/>
      <c r="E19" s="208">
        <f t="shared" si="1"/>
        <v>0</v>
      </c>
    </row>
    <row r="20" spans="1:5" ht="12.75">
      <c r="A20" s="78"/>
      <c r="B20" s="75"/>
      <c r="C20" s="75"/>
      <c r="D20" s="75"/>
      <c r="E20" s="208">
        <f t="shared" si="1"/>
        <v>0</v>
      </c>
    </row>
    <row r="21" spans="1:5" ht="13.5" thickBot="1">
      <c r="A21" s="76"/>
      <c r="B21" s="77"/>
      <c r="C21" s="77"/>
      <c r="D21" s="77"/>
      <c r="E21" s="208">
        <f t="shared" si="1"/>
        <v>0</v>
      </c>
    </row>
    <row r="22" spans="1:5" ht="13.5" thickBot="1">
      <c r="A22" s="209" t="s">
        <v>49</v>
      </c>
      <c r="B22" s="210">
        <f>SUM(B16:B21)</f>
        <v>0</v>
      </c>
      <c r="C22" s="210">
        <f>SUM(C16:C21)</f>
        <v>0</v>
      </c>
      <c r="D22" s="210">
        <f>SUM(D16:D21)</f>
        <v>0</v>
      </c>
      <c r="E22" s="211">
        <f>SUM(E16:E21)</f>
        <v>0</v>
      </c>
    </row>
    <row r="23" spans="1:5" ht="12.75">
      <c r="A23" s="198"/>
      <c r="B23" s="198"/>
      <c r="C23" s="198"/>
      <c r="D23" s="198"/>
      <c r="E23" s="198"/>
    </row>
  </sheetData>
  <sheetProtection/>
  <mergeCells count="2">
    <mergeCell ref="B3:E3"/>
    <mergeCell ref="D4:E4"/>
  </mergeCells>
  <conditionalFormatting sqref="E6:E13 B13:D13 B22:D22 E16:E22">
    <cfRule type="cellIs" priority="2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……/2016.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SheetLayoutView="100" workbookViewId="0" topLeftCell="A109">
      <selection activeCell="D123" sqref="D123"/>
    </sheetView>
  </sheetViews>
  <sheetFormatPr defaultColWidth="9.375" defaultRowHeight="12.75"/>
  <cols>
    <col min="1" max="1" width="12.75390625" style="351" customWidth="1"/>
    <col min="2" max="2" width="66.125" style="352" customWidth="1"/>
    <col min="3" max="3" width="14.00390625" style="353" customWidth="1"/>
    <col min="4" max="4" width="12.75390625" style="2" customWidth="1"/>
    <col min="5" max="5" width="14.00390625" style="2" customWidth="1"/>
    <col min="6" max="6" width="9.875" style="2" customWidth="1"/>
    <col min="7" max="16384" width="9.375" style="2" customWidth="1"/>
  </cols>
  <sheetData>
    <row r="1" spans="1:6" s="1" customFormat="1" ht="16.5" customHeight="1" thickBot="1">
      <c r="A1" s="213"/>
      <c r="B1" s="837" t="s">
        <v>664</v>
      </c>
      <c r="C1" s="837"/>
      <c r="D1" s="837"/>
      <c r="E1" s="837"/>
      <c r="F1" s="837"/>
    </row>
    <row r="2" spans="1:6" s="79" customFormat="1" ht="36.75" customHeight="1">
      <c r="A2" s="428" t="s">
        <v>197</v>
      </c>
      <c r="B2" s="332" t="s">
        <v>222</v>
      </c>
      <c r="C2" s="838" t="s">
        <v>50</v>
      </c>
      <c r="D2" s="838"/>
      <c r="E2" s="838"/>
      <c r="F2" s="839"/>
    </row>
    <row r="3" spans="1:6" s="79" customFormat="1" ht="23.25" thickBot="1">
      <c r="A3" s="426" t="s">
        <v>196</v>
      </c>
      <c r="B3" s="333" t="s">
        <v>460</v>
      </c>
      <c r="C3" s="429" t="s">
        <v>48</v>
      </c>
      <c r="D3" s="426" t="s">
        <v>495</v>
      </c>
      <c r="E3" s="426" t="s">
        <v>496</v>
      </c>
      <c r="F3" s="427" t="s">
        <v>497</v>
      </c>
    </row>
    <row r="4" spans="1:6" s="80" customFormat="1" ht="15.75" customHeight="1" thickBot="1">
      <c r="A4" s="215"/>
      <c r="B4" s="840" t="s">
        <v>726</v>
      </c>
      <c r="C4" s="840"/>
      <c r="D4" s="840"/>
      <c r="E4" s="840"/>
      <c r="F4" s="840"/>
    </row>
    <row r="5" spans="1:6" ht="24.75" customHeight="1" thickBot="1">
      <c r="A5" s="359" t="s">
        <v>198</v>
      </c>
      <c r="B5" s="464" t="s">
        <v>51</v>
      </c>
      <c r="C5" s="841" t="s">
        <v>665</v>
      </c>
      <c r="D5" s="842"/>
      <c r="E5" s="842"/>
      <c r="F5" s="843"/>
    </row>
    <row r="6" spans="1:6" s="43" customFormat="1" ht="15.75" customHeight="1" thickBot="1">
      <c r="A6" s="844" t="s">
        <v>53</v>
      </c>
      <c r="B6" s="845"/>
      <c r="C6" s="845"/>
      <c r="D6" s="845"/>
      <c r="E6" s="845"/>
      <c r="F6" s="846"/>
    </row>
    <row r="7" spans="1:6" s="43" customFormat="1" ht="12" customHeight="1" thickBot="1">
      <c r="A7" s="28" t="s">
        <v>16</v>
      </c>
      <c r="B7" s="16" t="s">
        <v>255</v>
      </c>
      <c r="C7" s="274">
        <f>+C8+C9+C10+C11+C12+C13</f>
        <v>159423863</v>
      </c>
      <c r="D7" s="274">
        <f>+D8+D9+D10+D11+D12+D13</f>
        <v>144768703</v>
      </c>
      <c r="E7" s="274">
        <f>+E8+E9+E10+E11+E12+E13</f>
        <v>14655160</v>
      </c>
      <c r="F7" s="274">
        <f>+F8+F9+F10+F11+F12+F13</f>
        <v>0</v>
      </c>
    </row>
    <row r="8" spans="1:6" s="81" customFormat="1" ht="12" customHeight="1">
      <c r="A8" s="383" t="s">
        <v>96</v>
      </c>
      <c r="B8" s="367" t="s">
        <v>256</v>
      </c>
      <c r="C8" s="627">
        <f>SUM(D8:F8)</f>
        <v>269240</v>
      </c>
      <c r="D8" s="628">
        <v>269240</v>
      </c>
      <c r="E8" s="628"/>
      <c r="F8" s="628"/>
    </row>
    <row r="9" spans="1:6" s="82" customFormat="1" ht="12" customHeight="1">
      <c r="A9" s="384" t="s">
        <v>97</v>
      </c>
      <c r="B9" s="368" t="s">
        <v>257</v>
      </c>
      <c r="C9" s="627">
        <f>SUM(D9:F9)</f>
        <v>109059500</v>
      </c>
      <c r="D9" s="627">
        <v>109059500</v>
      </c>
      <c r="E9" s="627"/>
      <c r="F9" s="627"/>
    </row>
    <row r="10" spans="1:6" s="82" customFormat="1" ht="12" customHeight="1">
      <c r="A10" s="384" t="s">
        <v>98</v>
      </c>
      <c r="B10" s="368" t="s">
        <v>258</v>
      </c>
      <c r="C10" s="627">
        <f>SUM(D10:F10)</f>
        <v>43602823</v>
      </c>
      <c r="D10" s="627">
        <v>28947663</v>
      </c>
      <c r="E10" s="627">
        <v>14655160</v>
      </c>
      <c r="F10" s="627"/>
    </row>
    <row r="11" spans="1:6" s="82" customFormat="1" ht="12" customHeight="1">
      <c r="A11" s="384" t="s">
        <v>99</v>
      </c>
      <c r="B11" s="368" t="s">
        <v>259</v>
      </c>
      <c r="C11" s="627">
        <f>SUM(D11:F11)</f>
        <v>6492300</v>
      </c>
      <c r="D11" s="627">
        <v>6492300</v>
      </c>
      <c r="E11" s="627"/>
      <c r="F11" s="627"/>
    </row>
    <row r="12" spans="1:6" s="82" customFormat="1" ht="12" customHeight="1">
      <c r="A12" s="384" t="s">
        <v>141</v>
      </c>
      <c r="B12" s="368" t="s">
        <v>260</v>
      </c>
      <c r="C12" s="627">
        <v>0</v>
      </c>
      <c r="D12" s="627">
        <v>0</v>
      </c>
      <c r="E12" s="627"/>
      <c r="F12" s="627"/>
    </row>
    <row r="13" spans="1:6" s="81" customFormat="1" ht="12" customHeight="1" thickBot="1">
      <c r="A13" s="385" t="s">
        <v>100</v>
      </c>
      <c r="B13" s="369" t="s">
        <v>261</v>
      </c>
      <c r="C13" s="627"/>
      <c r="D13" s="627"/>
      <c r="E13" s="627"/>
      <c r="F13" s="627"/>
    </row>
    <row r="14" spans="1:6" s="81" customFormat="1" ht="12" customHeight="1" thickBot="1">
      <c r="A14" s="28" t="s">
        <v>17</v>
      </c>
      <c r="B14" s="269" t="s">
        <v>262</v>
      </c>
      <c r="C14" s="629">
        <f>+C15+C16+C17+C18+C19</f>
        <v>18728000</v>
      </c>
      <c r="D14" s="629">
        <f>+D15+D16+D17+D18+D19</f>
        <v>18728000</v>
      </c>
      <c r="E14" s="629">
        <f>+E15+E16+E17+E18+E19</f>
        <v>0</v>
      </c>
      <c r="F14" s="629">
        <f>+F15+F16+F17+F18+F19</f>
        <v>0</v>
      </c>
    </row>
    <row r="15" spans="1:6" s="81" customFormat="1" ht="12" customHeight="1">
      <c r="A15" s="383" t="s">
        <v>102</v>
      </c>
      <c r="B15" s="367" t="s">
        <v>263</v>
      </c>
      <c r="C15" s="628"/>
      <c r="D15" s="628"/>
      <c r="E15" s="628"/>
      <c r="F15" s="628"/>
    </row>
    <row r="16" spans="1:6" s="81" customFormat="1" ht="12" customHeight="1">
      <c r="A16" s="384" t="s">
        <v>103</v>
      </c>
      <c r="B16" s="368" t="s">
        <v>264</v>
      </c>
      <c r="C16" s="627"/>
      <c r="D16" s="627"/>
      <c r="E16" s="627"/>
      <c r="F16" s="627"/>
    </row>
    <row r="17" spans="1:6" s="81" customFormat="1" ht="12" customHeight="1">
      <c r="A17" s="384" t="s">
        <v>104</v>
      </c>
      <c r="B17" s="368" t="s">
        <v>486</v>
      </c>
      <c r="C17" s="627"/>
      <c r="D17" s="627"/>
      <c r="E17" s="627"/>
      <c r="F17" s="627"/>
    </row>
    <row r="18" spans="1:6" s="81" customFormat="1" ht="12" customHeight="1">
      <c r="A18" s="384" t="s">
        <v>105</v>
      </c>
      <c r="B18" s="368" t="s">
        <v>487</v>
      </c>
      <c r="C18" s="627"/>
      <c r="D18" s="627"/>
      <c r="E18" s="627"/>
      <c r="F18" s="627"/>
    </row>
    <row r="19" spans="1:7" s="81" customFormat="1" ht="12" customHeight="1">
      <c r="A19" s="384" t="s">
        <v>106</v>
      </c>
      <c r="B19" s="368" t="s">
        <v>265</v>
      </c>
      <c r="C19" s="627">
        <f>SUM(D19:F19)</f>
        <v>18728000</v>
      </c>
      <c r="D19" s="627">
        <v>18728000</v>
      </c>
      <c r="E19" s="627"/>
      <c r="F19" s="627"/>
      <c r="G19" s="81" t="s">
        <v>651</v>
      </c>
    </row>
    <row r="20" spans="1:6" s="82" customFormat="1" ht="12" customHeight="1" thickBot="1">
      <c r="A20" s="385" t="s">
        <v>115</v>
      </c>
      <c r="B20" s="369" t="s">
        <v>266</v>
      </c>
      <c r="C20" s="627"/>
      <c r="D20" s="630"/>
      <c r="E20" s="630"/>
      <c r="F20" s="630"/>
    </row>
    <row r="21" spans="1:6" s="82" customFormat="1" ht="12" customHeight="1" thickBot="1">
      <c r="A21" s="28" t="s">
        <v>18</v>
      </c>
      <c r="B21" s="16" t="s">
        <v>267</v>
      </c>
      <c r="C21" s="629">
        <f>SUM(C22:C26)</f>
        <v>0</v>
      </c>
      <c r="D21" s="629">
        <f>SUM(D22:D26)</f>
        <v>0</v>
      </c>
      <c r="E21" s="629">
        <f>SUM(E22:E26)</f>
        <v>0</v>
      </c>
      <c r="F21" s="629">
        <f>+F22+F23+F24+F25+F26</f>
        <v>0</v>
      </c>
    </row>
    <row r="22" spans="1:6" s="82" customFormat="1" ht="12" customHeight="1">
      <c r="A22" s="383" t="s">
        <v>85</v>
      </c>
      <c r="B22" s="367" t="s">
        <v>268</v>
      </c>
      <c r="C22" s="628"/>
      <c r="D22" s="628"/>
      <c r="E22" s="628"/>
      <c r="F22" s="628"/>
    </row>
    <row r="23" spans="1:6" s="81" customFormat="1" ht="12" customHeight="1">
      <c r="A23" s="384" t="s">
        <v>86</v>
      </c>
      <c r="B23" s="368" t="s">
        <v>269</v>
      </c>
      <c r="C23" s="627"/>
      <c r="D23" s="627"/>
      <c r="E23" s="627"/>
      <c r="F23" s="627"/>
    </row>
    <row r="24" spans="1:6" s="82" customFormat="1" ht="12" customHeight="1">
      <c r="A24" s="384" t="s">
        <v>87</v>
      </c>
      <c r="B24" s="368" t="s">
        <v>488</v>
      </c>
      <c r="C24" s="627"/>
      <c r="D24" s="627"/>
      <c r="E24" s="627"/>
      <c r="F24" s="627"/>
    </row>
    <row r="25" spans="1:6" s="82" customFormat="1" ht="12" customHeight="1">
      <c r="A25" s="384" t="s">
        <v>88</v>
      </c>
      <c r="B25" s="368" t="s">
        <v>489</v>
      </c>
      <c r="C25" s="627"/>
      <c r="D25" s="627"/>
      <c r="E25" s="627"/>
      <c r="F25" s="627"/>
    </row>
    <row r="26" spans="1:6" s="82" customFormat="1" ht="12" customHeight="1">
      <c r="A26" s="384" t="s">
        <v>164</v>
      </c>
      <c r="B26" s="368" t="s">
        <v>270</v>
      </c>
      <c r="C26" s="627">
        <f>SUM(D26:F26)</f>
        <v>0</v>
      </c>
      <c r="D26" s="627"/>
      <c r="E26" s="627"/>
      <c r="F26" s="627"/>
    </row>
    <row r="27" spans="1:6" s="82" customFormat="1" ht="12" customHeight="1" thickBot="1">
      <c r="A27" s="385" t="s">
        <v>165</v>
      </c>
      <c r="B27" s="369" t="s">
        <v>271</v>
      </c>
      <c r="C27" s="630"/>
      <c r="D27" s="630"/>
      <c r="E27" s="630"/>
      <c r="F27" s="630"/>
    </row>
    <row r="28" spans="1:6" s="82" customFormat="1" ht="12" customHeight="1" thickBot="1">
      <c r="A28" s="28" t="s">
        <v>166</v>
      </c>
      <c r="B28" s="16" t="s">
        <v>272</v>
      </c>
      <c r="C28" s="631">
        <f>+C29+C32+C33+C34</f>
        <v>1369900000</v>
      </c>
      <c r="D28" s="631">
        <f>+D29+D32+D33+D34</f>
        <v>1369900000</v>
      </c>
      <c r="E28" s="631">
        <f>+E29+E32+E33+E34</f>
        <v>0</v>
      </c>
      <c r="F28" s="631">
        <f>+F29+F32+F33+F34</f>
        <v>0</v>
      </c>
    </row>
    <row r="29" spans="1:6" s="82" customFormat="1" ht="12" customHeight="1">
      <c r="A29" s="383" t="s">
        <v>273</v>
      </c>
      <c r="B29" s="367" t="s">
        <v>279</v>
      </c>
      <c r="C29" s="632">
        <f>SUM(D29:F29)</f>
        <v>1356000000</v>
      </c>
      <c r="D29" s="632">
        <f>D30+D31</f>
        <v>1356000000</v>
      </c>
      <c r="E29" s="632">
        <f>+E30+E31</f>
        <v>0</v>
      </c>
      <c r="F29" s="632">
        <f>+F30+F31</f>
        <v>0</v>
      </c>
    </row>
    <row r="30" spans="1:6" s="82" customFormat="1" ht="12" customHeight="1">
      <c r="A30" s="384" t="s">
        <v>274</v>
      </c>
      <c r="B30" s="368" t="s">
        <v>280</v>
      </c>
      <c r="C30" s="632">
        <f>D30+E30+F30</f>
        <v>156000000</v>
      </c>
      <c r="D30" s="627">
        <v>156000000</v>
      </c>
      <c r="E30" s="627"/>
      <c r="F30" s="627"/>
    </row>
    <row r="31" spans="1:6" s="82" customFormat="1" ht="12" customHeight="1">
      <c r="A31" s="384" t="s">
        <v>275</v>
      </c>
      <c r="B31" s="368" t="s">
        <v>281</v>
      </c>
      <c r="C31" s="632">
        <v>1200000000</v>
      </c>
      <c r="D31" s="627">
        <v>1200000000</v>
      </c>
      <c r="E31" s="627"/>
      <c r="F31" s="627"/>
    </row>
    <row r="32" spans="1:6" s="82" customFormat="1" ht="12" customHeight="1">
      <c r="A32" s="384" t="s">
        <v>276</v>
      </c>
      <c r="B32" s="368" t="s">
        <v>282</v>
      </c>
      <c r="C32" s="632">
        <v>13000000</v>
      </c>
      <c r="D32" s="627">
        <v>13000000</v>
      </c>
      <c r="E32" s="627"/>
      <c r="F32" s="627"/>
    </row>
    <row r="33" spans="1:6" s="82" customFormat="1" ht="12" customHeight="1">
      <c r="A33" s="384" t="s">
        <v>277</v>
      </c>
      <c r="B33" s="368" t="s">
        <v>283</v>
      </c>
      <c r="C33" s="632">
        <v>900000</v>
      </c>
      <c r="D33" s="627">
        <v>900000</v>
      </c>
      <c r="E33" s="627"/>
      <c r="F33" s="627"/>
    </row>
    <row r="34" spans="1:6" s="82" customFormat="1" ht="12" customHeight="1" thickBot="1">
      <c r="A34" s="385" t="s">
        <v>278</v>
      </c>
      <c r="B34" s="369" t="s">
        <v>284</v>
      </c>
      <c r="C34" s="632">
        <f>SUM(D34:F34)</f>
        <v>0</v>
      </c>
      <c r="D34" s="630"/>
      <c r="E34" s="630"/>
      <c r="F34" s="630"/>
    </row>
    <row r="35" spans="1:6" s="82" customFormat="1" ht="12" customHeight="1" thickBot="1">
      <c r="A35" s="28" t="s">
        <v>20</v>
      </c>
      <c r="B35" s="16" t="s">
        <v>285</v>
      </c>
      <c r="C35" s="629">
        <f>SUM(C36:C45)</f>
        <v>97371000</v>
      </c>
      <c r="D35" s="629">
        <f>SUM(D36:D45)</f>
        <v>89370000</v>
      </c>
      <c r="E35" s="629">
        <f>SUM(E36:E45)</f>
        <v>8001000</v>
      </c>
      <c r="F35" s="629">
        <f>SUM(F36:F45)</f>
        <v>0</v>
      </c>
    </row>
    <row r="36" spans="1:6" s="82" customFormat="1" ht="12" customHeight="1">
      <c r="A36" s="383" t="s">
        <v>89</v>
      </c>
      <c r="B36" s="367" t="s">
        <v>288</v>
      </c>
      <c r="C36" s="628">
        <f>SUM(D36:F36)</f>
        <v>0</v>
      </c>
      <c r="D36" s="628"/>
      <c r="E36" s="628"/>
      <c r="F36" s="628"/>
    </row>
    <row r="37" spans="1:6" s="82" customFormat="1" ht="12" customHeight="1">
      <c r="A37" s="384" t="s">
        <v>90</v>
      </c>
      <c r="B37" s="368" t="s">
        <v>289</v>
      </c>
      <c r="C37" s="628">
        <f aca="true" t="shared" si="0" ref="C37:C45">SUM(D37:F37)</f>
        <v>35900000</v>
      </c>
      <c r="D37" s="627">
        <v>31000000</v>
      </c>
      <c r="E37" s="627">
        <v>4900000</v>
      </c>
      <c r="F37" s="627"/>
    </row>
    <row r="38" spans="1:6" s="82" customFormat="1" ht="12" customHeight="1">
      <c r="A38" s="384" t="s">
        <v>91</v>
      </c>
      <c r="B38" s="368" t="s">
        <v>290</v>
      </c>
      <c r="C38" s="628">
        <f t="shared" si="0"/>
        <v>0</v>
      </c>
      <c r="D38" s="627"/>
      <c r="E38" s="627"/>
      <c r="F38" s="627"/>
    </row>
    <row r="39" spans="1:6" s="82" customFormat="1" ht="12" customHeight="1">
      <c r="A39" s="384" t="s">
        <v>168</v>
      </c>
      <c r="B39" s="368" t="s">
        <v>291</v>
      </c>
      <c r="C39" s="628">
        <f t="shared" si="0"/>
        <v>1778000</v>
      </c>
      <c r="D39" s="627"/>
      <c r="E39" s="627">
        <v>1778000</v>
      </c>
      <c r="F39" s="627"/>
    </row>
    <row r="40" spans="1:6" s="82" customFormat="1" ht="12" customHeight="1">
      <c r="A40" s="384" t="s">
        <v>169</v>
      </c>
      <c r="B40" s="368" t="s">
        <v>292</v>
      </c>
      <c r="C40" s="628">
        <f t="shared" si="0"/>
        <v>0</v>
      </c>
      <c r="D40" s="627"/>
      <c r="E40" s="627"/>
      <c r="F40" s="627"/>
    </row>
    <row r="41" spans="1:6" s="82" customFormat="1" ht="12" customHeight="1">
      <c r="A41" s="384" t="s">
        <v>170</v>
      </c>
      <c r="B41" s="368" t="s">
        <v>293</v>
      </c>
      <c r="C41" s="628">
        <f t="shared" si="0"/>
        <v>9693000</v>
      </c>
      <c r="D41" s="627">
        <v>8370000</v>
      </c>
      <c r="E41" s="627">
        <v>1323000</v>
      </c>
      <c r="F41" s="627"/>
    </row>
    <row r="42" spans="1:6" s="82" customFormat="1" ht="12" customHeight="1">
      <c r="A42" s="384" t="s">
        <v>171</v>
      </c>
      <c r="B42" s="368" t="s">
        <v>294</v>
      </c>
      <c r="C42" s="628">
        <f t="shared" si="0"/>
        <v>0</v>
      </c>
      <c r="D42" s="627"/>
      <c r="E42" s="627"/>
      <c r="F42" s="627"/>
    </row>
    <row r="43" spans="1:6" s="82" customFormat="1" ht="12" customHeight="1">
      <c r="A43" s="384" t="s">
        <v>172</v>
      </c>
      <c r="B43" s="368" t="s">
        <v>295</v>
      </c>
      <c r="C43" s="628">
        <f t="shared" si="0"/>
        <v>50000000</v>
      </c>
      <c r="D43" s="627">
        <v>50000000</v>
      </c>
      <c r="E43" s="627"/>
      <c r="F43" s="627"/>
    </row>
    <row r="44" spans="1:6" s="82" customFormat="1" ht="12" customHeight="1">
      <c r="A44" s="384" t="s">
        <v>286</v>
      </c>
      <c r="B44" s="368" t="s">
        <v>296</v>
      </c>
      <c r="C44" s="628">
        <f t="shared" si="0"/>
        <v>0</v>
      </c>
      <c r="D44" s="633"/>
      <c r="E44" s="633"/>
      <c r="F44" s="633"/>
    </row>
    <row r="45" spans="1:6" s="82" customFormat="1" ht="12" customHeight="1" thickBot="1">
      <c r="A45" s="385" t="s">
        <v>287</v>
      </c>
      <c r="B45" s="271" t="s">
        <v>297</v>
      </c>
      <c r="C45" s="628">
        <f t="shared" si="0"/>
        <v>0</v>
      </c>
      <c r="D45" s="634"/>
      <c r="E45" s="634"/>
      <c r="F45" s="634"/>
    </row>
    <row r="46" spans="1:6" s="82" customFormat="1" ht="12" customHeight="1" thickBot="1">
      <c r="A46" s="28" t="s">
        <v>21</v>
      </c>
      <c r="B46" s="16" t="s">
        <v>298</v>
      </c>
      <c r="C46" s="629">
        <f>SUM(C47:C51)</f>
        <v>800000000</v>
      </c>
      <c r="D46" s="629">
        <f>SUM(D47:D51)</f>
        <v>0</v>
      </c>
      <c r="E46" s="629">
        <f>SUM(E47:E51)</f>
        <v>0</v>
      </c>
      <c r="F46" s="629">
        <f>SUM(F47:F51)</f>
        <v>0</v>
      </c>
    </row>
    <row r="47" spans="1:6" s="82" customFormat="1" ht="12" customHeight="1">
      <c r="A47" s="383" t="s">
        <v>92</v>
      </c>
      <c r="B47" s="367" t="s">
        <v>302</v>
      </c>
      <c r="C47" s="635"/>
      <c r="D47" s="635"/>
      <c r="E47" s="635"/>
      <c r="F47" s="635"/>
    </row>
    <row r="48" spans="1:6" s="82" customFormat="1" ht="12" customHeight="1">
      <c r="A48" s="384" t="s">
        <v>93</v>
      </c>
      <c r="B48" s="368" t="s">
        <v>303</v>
      </c>
      <c r="C48" s="633">
        <v>800000000</v>
      </c>
      <c r="D48" s="633"/>
      <c r="E48" s="633"/>
      <c r="F48" s="633"/>
    </row>
    <row r="49" spans="1:6" s="82" customFormat="1" ht="12" customHeight="1">
      <c r="A49" s="384" t="s">
        <v>299</v>
      </c>
      <c r="B49" s="368" t="s">
        <v>304</v>
      </c>
      <c r="C49" s="633"/>
      <c r="D49" s="633"/>
      <c r="E49" s="633"/>
      <c r="F49" s="633"/>
    </row>
    <row r="50" spans="1:6" s="82" customFormat="1" ht="12" customHeight="1">
      <c r="A50" s="384" t="s">
        <v>300</v>
      </c>
      <c r="B50" s="368" t="s">
        <v>305</v>
      </c>
      <c r="C50" s="633"/>
      <c r="D50" s="633"/>
      <c r="E50" s="633"/>
      <c r="F50" s="633"/>
    </row>
    <row r="51" spans="1:6" s="82" customFormat="1" ht="12" customHeight="1" thickBot="1">
      <c r="A51" s="385" t="s">
        <v>301</v>
      </c>
      <c r="B51" s="369" t="s">
        <v>306</v>
      </c>
      <c r="C51" s="634"/>
      <c r="D51" s="634"/>
      <c r="E51" s="634"/>
      <c r="F51" s="634"/>
    </row>
    <row r="52" spans="1:6" s="82" customFormat="1" ht="12" customHeight="1" thickBot="1">
      <c r="A52" s="28" t="s">
        <v>173</v>
      </c>
      <c r="B52" s="16" t="s">
        <v>307</v>
      </c>
      <c r="C52" s="629">
        <f>SUM(C53:C55)</f>
        <v>0</v>
      </c>
      <c r="D52" s="629">
        <f>SUM(D53:D55)</f>
        <v>0</v>
      </c>
      <c r="E52" s="629">
        <f>SUM(E53:E55)</f>
        <v>0</v>
      </c>
      <c r="F52" s="629">
        <f>SUM(F53:F55)</f>
        <v>0</v>
      </c>
    </row>
    <row r="53" spans="1:6" s="82" customFormat="1" ht="12" customHeight="1">
      <c r="A53" s="383" t="s">
        <v>94</v>
      </c>
      <c r="B53" s="367" t="s">
        <v>308</v>
      </c>
      <c r="C53" s="628"/>
      <c r="D53" s="628"/>
      <c r="E53" s="628"/>
      <c r="F53" s="628"/>
    </row>
    <row r="54" spans="1:6" s="82" customFormat="1" ht="12" customHeight="1">
      <c r="A54" s="384" t="s">
        <v>95</v>
      </c>
      <c r="B54" s="368" t="s">
        <v>490</v>
      </c>
      <c r="C54" s="627"/>
      <c r="D54" s="627"/>
      <c r="E54" s="627"/>
      <c r="F54" s="627"/>
    </row>
    <row r="55" spans="1:6" s="82" customFormat="1" ht="12" customHeight="1">
      <c r="A55" s="384" t="s">
        <v>311</v>
      </c>
      <c r="B55" s="368" t="s">
        <v>309</v>
      </c>
      <c r="C55" s="627"/>
      <c r="D55" s="627"/>
      <c r="E55" s="627"/>
      <c r="F55" s="627"/>
    </row>
    <row r="56" spans="1:6" s="82" customFormat="1" ht="12" customHeight="1" thickBot="1">
      <c r="A56" s="385" t="s">
        <v>312</v>
      </c>
      <c r="B56" s="369" t="s">
        <v>310</v>
      </c>
      <c r="C56" s="630"/>
      <c r="D56" s="630"/>
      <c r="E56" s="630"/>
      <c r="F56" s="630"/>
    </row>
    <row r="57" spans="1:6" s="82" customFormat="1" ht="12" customHeight="1" thickBot="1">
      <c r="A57" s="28" t="s">
        <v>23</v>
      </c>
      <c r="B57" s="269" t="s">
        <v>313</v>
      </c>
      <c r="C57" s="629">
        <f>SUM(C58:C60)</f>
        <v>0</v>
      </c>
      <c r="D57" s="629">
        <f>SUM(D58:D60)</f>
        <v>0</v>
      </c>
      <c r="E57" s="629">
        <f>SUM(E58:E60)</f>
        <v>0</v>
      </c>
      <c r="F57" s="629">
        <f>SUM(F58:F60)</f>
        <v>0</v>
      </c>
    </row>
    <row r="58" spans="1:6" s="82" customFormat="1" ht="12" customHeight="1">
      <c r="A58" s="383" t="s">
        <v>174</v>
      </c>
      <c r="B58" s="367" t="s">
        <v>315</v>
      </c>
      <c r="C58" s="633"/>
      <c r="D58" s="633"/>
      <c r="E58" s="633"/>
      <c r="F58" s="633"/>
    </row>
    <row r="59" spans="1:6" s="82" customFormat="1" ht="12" customHeight="1">
      <c r="A59" s="384" t="s">
        <v>175</v>
      </c>
      <c r="B59" s="368" t="s">
        <v>491</v>
      </c>
      <c r="C59" s="633"/>
      <c r="D59" s="633"/>
      <c r="E59" s="633"/>
      <c r="F59" s="633"/>
    </row>
    <row r="60" spans="1:6" s="82" customFormat="1" ht="12" customHeight="1">
      <c r="A60" s="384" t="s">
        <v>227</v>
      </c>
      <c r="B60" s="368" t="s">
        <v>316</v>
      </c>
      <c r="C60" s="633"/>
      <c r="D60" s="633"/>
      <c r="E60" s="633"/>
      <c r="F60" s="633"/>
    </row>
    <row r="61" spans="1:6" s="82" customFormat="1" ht="12" customHeight="1" thickBot="1">
      <c r="A61" s="385" t="s">
        <v>314</v>
      </c>
      <c r="B61" s="369" t="s">
        <v>317</v>
      </c>
      <c r="C61" s="633"/>
      <c r="D61" s="633"/>
      <c r="E61" s="633"/>
      <c r="F61" s="633"/>
    </row>
    <row r="62" spans="1:6" s="82" customFormat="1" ht="12" customHeight="1" thickBot="1">
      <c r="A62" s="28" t="s">
        <v>24</v>
      </c>
      <c r="B62" s="16" t="s">
        <v>318</v>
      </c>
      <c r="C62" s="631">
        <f>+C7+C14+C21+C28+C35+C46+C52+C57</f>
        <v>2445422863</v>
      </c>
      <c r="D62" s="631">
        <f>+D7+D14+D21+D28+D35+D46+D52+D57</f>
        <v>1622766703</v>
      </c>
      <c r="E62" s="631">
        <f>+E7+E14+E21+E28+E35+E46+E52+E57</f>
        <v>22656160</v>
      </c>
      <c r="F62" s="631">
        <f>+F7+F14+F21+F28+F35+F46+F52+F57</f>
        <v>0</v>
      </c>
    </row>
    <row r="63" spans="1:6" s="82" customFormat="1" ht="12" customHeight="1" thickBot="1">
      <c r="A63" s="386" t="s">
        <v>455</v>
      </c>
      <c r="B63" s="269" t="s">
        <v>320</v>
      </c>
      <c r="C63" s="629">
        <f>SUM(C64:C66)</f>
        <v>0</v>
      </c>
      <c r="D63" s="629">
        <f>SUM(D64:D66)</f>
        <v>0</v>
      </c>
      <c r="E63" s="629">
        <f>SUM(E64:E66)</f>
        <v>0</v>
      </c>
      <c r="F63" s="629">
        <f>SUM(F64:F66)</f>
        <v>0</v>
      </c>
    </row>
    <row r="64" spans="1:6" s="82" customFormat="1" ht="12" customHeight="1">
      <c r="A64" s="383" t="s">
        <v>353</v>
      </c>
      <c r="B64" s="367" t="s">
        <v>321</v>
      </c>
      <c r="C64" s="633"/>
      <c r="D64" s="633"/>
      <c r="E64" s="633"/>
      <c r="F64" s="633"/>
    </row>
    <row r="65" spans="1:6" s="82" customFormat="1" ht="12" customHeight="1">
      <c r="A65" s="384" t="s">
        <v>362</v>
      </c>
      <c r="B65" s="368" t="s">
        <v>322</v>
      </c>
      <c r="C65" s="633"/>
      <c r="D65" s="633"/>
      <c r="E65" s="633"/>
      <c r="F65" s="633"/>
    </row>
    <row r="66" spans="1:6" s="82" customFormat="1" ht="12" customHeight="1" thickBot="1">
      <c r="A66" s="385" t="s">
        <v>363</v>
      </c>
      <c r="B66" s="371" t="s">
        <v>323</v>
      </c>
      <c r="C66" s="633"/>
      <c r="D66" s="633"/>
      <c r="E66" s="633"/>
      <c r="F66" s="633"/>
    </row>
    <row r="67" spans="1:6" s="82" customFormat="1" ht="12" customHeight="1" thickBot="1">
      <c r="A67" s="386" t="s">
        <v>324</v>
      </c>
      <c r="B67" s="269" t="s">
        <v>325</v>
      </c>
      <c r="C67" s="629">
        <f>SUM(C68:C71)</f>
        <v>0</v>
      </c>
      <c r="D67" s="629">
        <f>SUM(D68:D71)</f>
        <v>0</v>
      </c>
      <c r="E67" s="629">
        <f>SUM(E68:E71)</f>
        <v>0</v>
      </c>
      <c r="F67" s="629">
        <f>SUM(F68:F71)</f>
        <v>0</v>
      </c>
    </row>
    <row r="68" spans="1:6" s="82" customFormat="1" ht="12" customHeight="1">
      <c r="A68" s="383" t="s">
        <v>142</v>
      </c>
      <c r="B68" s="367" t="s">
        <v>326</v>
      </c>
      <c r="C68" s="633"/>
      <c r="D68" s="633"/>
      <c r="E68" s="633"/>
      <c r="F68" s="633"/>
    </row>
    <row r="69" spans="1:6" s="82" customFormat="1" ht="12" customHeight="1">
      <c r="A69" s="384" t="s">
        <v>143</v>
      </c>
      <c r="B69" s="368" t="s">
        <v>327</v>
      </c>
      <c r="C69" s="633"/>
      <c r="D69" s="633"/>
      <c r="E69" s="633"/>
      <c r="F69" s="633"/>
    </row>
    <row r="70" spans="1:6" s="82" customFormat="1" ht="12" customHeight="1">
      <c r="A70" s="384" t="s">
        <v>354</v>
      </c>
      <c r="B70" s="368" t="s">
        <v>328</v>
      </c>
      <c r="C70" s="633"/>
      <c r="D70" s="633"/>
      <c r="E70" s="633"/>
      <c r="F70" s="633"/>
    </row>
    <row r="71" spans="1:6" s="82" customFormat="1" ht="12" customHeight="1" thickBot="1">
      <c r="A71" s="385" t="s">
        <v>355</v>
      </c>
      <c r="B71" s="369" t="s">
        <v>329</v>
      </c>
      <c r="C71" s="633"/>
      <c r="D71" s="633"/>
      <c r="E71" s="633"/>
      <c r="F71" s="633"/>
    </row>
    <row r="72" spans="1:6" s="82" customFormat="1" ht="12" customHeight="1" thickBot="1">
      <c r="A72" s="386" t="s">
        <v>330</v>
      </c>
      <c r="B72" s="269" t="s">
        <v>331</v>
      </c>
      <c r="C72" s="629">
        <f>SUM(C73:C74)</f>
        <v>2554990137</v>
      </c>
      <c r="D72" s="629">
        <f>SUM(D73:D74)</f>
        <v>0</v>
      </c>
      <c r="E72" s="629">
        <f>SUM(E73:E74)</f>
        <v>2554990137</v>
      </c>
      <c r="F72" s="629">
        <f>SUM(F73:F74)</f>
        <v>0</v>
      </c>
    </row>
    <row r="73" spans="1:6" s="82" customFormat="1" ht="12" customHeight="1">
      <c r="A73" s="383" t="s">
        <v>356</v>
      </c>
      <c r="B73" s="367" t="s">
        <v>332</v>
      </c>
      <c r="C73" s="633">
        <f>SUM(D73:F73)</f>
        <v>2554990137</v>
      </c>
      <c r="D73" s="633"/>
      <c r="E73" s="633">
        <v>2554990137</v>
      </c>
      <c r="F73" s="633"/>
    </row>
    <row r="74" spans="1:6" s="82" customFormat="1" ht="12" customHeight="1" thickBot="1">
      <c r="A74" s="385" t="s">
        <v>357</v>
      </c>
      <c r="B74" s="369" t="s">
        <v>333</v>
      </c>
      <c r="C74" s="633"/>
      <c r="D74" s="633"/>
      <c r="E74" s="633"/>
      <c r="F74" s="633"/>
    </row>
    <row r="75" spans="1:6" s="81" customFormat="1" ht="12" customHeight="1" thickBot="1">
      <c r="A75" s="386" t="s">
        <v>334</v>
      </c>
      <c r="B75" s="269" t="s">
        <v>335</v>
      </c>
      <c r="C75" s="629">
        <f>SUM(C76:C78)</f>
        <v>0</v>
      </c>
      <c r="D75" s="629">
        <f>SUM(D76:D78)</f>
        <v>0</v>
      </c>
      <c r="E75" s="629">
        <f>SUM(E76:E78)</f>
        <v>0</v>
      </c>
      <c r="F75" s="629">
        <f>SUM(F76:F78)</f>
        <v>0</v>
      </c>
    </row>
    <row r="76" spans="1:6" s="82" customFormat="1" ht="12" customHeight="1">
      <c r="A76" s="383" t="s">
        <v>358</v>
      </c>
      <c r="B76" s="367" t="s">
        <v>336</v>
      </c>
      <c r="C76" s="633"/>
      <c r="D76" s="633"/>
      <c r="E76" s="633"/>
      <c r="F76" s="633"/>
    </row>
    <row r="77" spans="1:6" s="82" customFormat="1" ht="12" customHeight="1">
      <c r="A77" s="384" t="s">
        <v>359</v>
      </c>
      <c r="B77" s="368" t="s">
        <v>337</v>
      </c>
      <c r="C77" s="633"/>
      <c r="D77" s="633"/>
      <c r="E77" s="633"/>
      <c r="F77" s="633"/>
    </row>
    <row r="78" spans="1:6" s="82" customFormat="1" ht="12" customHeight="1" thickBot="1">
      <c r="A78" s="385" t="s">
        <v>360</v>
      </c>
      <c r="B78" s="369" t="s">
        <v>338</v>
      </c>
      <c r="C78" s="633"/>
      <c r="D78" s="633"/>
      <c r="E78" s="633"/>
      <c r="F78" s="633"/>
    </row>
    <row r="79" spans="1:6" s="82" customFormat="1" ht="12" customHeight="1" thickBot="1">
      <c r="A79" s="386" t="s">
        <v>339</v>
      </c>
      <c r="B79" s="269" t="s">
        <v>361</v>
      </c>
      <c r="C79" s="629">
        <f>SUM(C80:C83)</f>
        <v>0</v>
      </c>
      <c r="D79" s="629">
        <f>SUM(D80:D83)</f>
        <v>0</v>
      </c>
      <c r="E79" s="629">
        <f>SUM(E80:E83)</f>
        <v>0</v>
      </c>
      <c r="F79" s="629">
        <f>SUM(F80:F83)</f>
        <v>0</v>
      </c>
    </row>
    <row r="80" spans="1:6" s="82" customFormat="1" ht="12" customHeight="1">
      <c r="A80" s="387" t="s">
        <v>340</v>
      </c>
      <c r="B80" s="367" t="s">
        <v>341</v>
      </c>
      <c r="C80" s="633"/>
      <c r="D80" s="633"/>
      <c r="E80" s="633"/>
      <c r="F80" s="633"/>
    </row>
    <row r="81" spans="1:6" s="82" customFormat="1" ht="12" customHeight="1">
      <c r="A81" s="388" t="s">
        <v>342</v>
      </c>
      <c r="B81" s="368" t="s">
        <v>343</v>
      </c>
      <c r="C81" s="633"/>
      <c r="D81" s="633"/>
      <c r="E81" s="633"/>
      <c r="F81" s="633"/>
    </row>
    <row r="82" spans="1:6" s="82" customFormat="1" ht="12" customHeight="1">
      <c r="A82" s="388" t="s">
        <v>344</v>
      </c>
      <c r="B82" s="368" t="s">
        <v>345</v>
      </c>
      <c r="C82" s="633"/>
      <c r="D82" s="633"/>
      <c r="E82" s="633"/>
      <c r="F82" s="633"/>
    </row>
    <row r="83" spans="1:6" s="81" customFormat="1" ht="12" customHeight="1" thickBot="1">
      <c r="A83" s="389" t="s">
        <v>346</v>
      </c>
      <c r="B83" s="369" t="s">
        <v>347</v>
      </c>
      <c r="C83" s="633"/>
      <c r="D83" s="633"/>
      <c r="E83" s="633"/>
      <c r="F83" s="633"/>
    </row>
    <row r="84" spans="1:6" s="81" customFormat="1" ht="12" customHeight="1" thickBot="1">
      <c r="A84" s="386" t="s">
        <v>348</v>
      </c>
      <c r="B84" s="269" t="s">
        <v>349</v>
      </c>
      <c r="C84" s="636"/>
      <c r="D84" s="636"/>
      <c r="E84" s="636"/>
      <c r="F84" s="636"/>
    </row>
    <row r="85" spans="1:6" s="81" customFormat="1" ht="12" customHeight="1" thickBot="1">
      <c r="A85" s="386" t="s">
        <v>350</v>
      </c>
      <c r="B85" s="375" t="s">
        <v>351</v>
      </c>
      <c r="C85" s="631">
        <f>+C63+C67+C72+C75+C79+C84</f>
        <v>2554990137</v>
      </c>
      <c r="D85" s="631">
        <f>+D63+D67+D72+D75+D79+D84</f>
        <v>0</v>
      </c>
      <c r="E85" s="631">
        <f>+E63+E67+E72+E75+E79+E84</f>
        <v>2554990137</v>
      </c>
      <c r="F85" s="631">
        <f>+F63+F67+F72+F75+F79+F84</f>
        <v>0</v>
      </c>
    </row>
    <row r="86" spans="1:6" s="81" customFormat="1" ht="12" customHeight="1" thickBot="1">
      <c r="A86" s="390" t="s">
        <v>364</v>
      </c>
      <c r="B86" s="377" t="s">
        <v>482</v>
      </c>
      <c r="C86" s="631">
        <f>+C62+C85</f>
        <v>5000413000</v>
      </c>
      <c r="D86" s="631">
        <f>+D62+D85</f>
        <v>1622766703</v>
      </c>
      <c r="E86" s="631">
        <f>+E62+E85</f>
        <v>2577646297</v>
      </c>
      <c r="F86" s="631">
        <f>+F62+F85</f>
        <v>0</v>
      </c>
    </row>
    <row r="87" spans="1:6" s="82" customFormat="1" ht="15" customHeight="1">
      <c r="A87" s="220"/>
      <c r="B87" s="221"/>
      <c r="C87" s="335"/>
      <c r="D87" s="335"/>
      <c r="E87" s="335"/>
      <c r="F87" s="335"/>
    </row>
    <row r="88" spans="1:6" ht="13.5" thickBot="1">
      <c r="A88" s="391"/>
      <c r="B88" s="223"/>
      <c r="C88" s="336"/>
      <c r="D88" s="336"/>
      <c r="E88" s="336"/>
      <c r="F88" s="336"/>
    </row>
    <row r="89" spans="1:6" s="43" customFormat="1" ht="16.5" customHeight="1" thickBot="1">
      <c r="A89" s="847" t="s">
        <v>55</v>
      </c>
      <c r="B89" s="848"/>
      <c r="C89" s="848"/>
      <c r="D89" s="848"/>
      <c r="E89" s="848"/>
      <c r="F89" s="849"/>
    </row>
    <row r="90" spans="1:6" s="83" customFormat="1" ht="12" customHeight="1" thickBot="1">
      <c r="A90" s="360" t="s">
        <v>16</v>
      </c>
      <c r="B90" s="24" t="s">
        <v>367</v>
      </c>
      <c r="C90" s="273">
        <f>SUM(C91:C95)</f>
        <v>278144000</v>
      </c>
      <c r="D90" s="273">
        <f>SUM(D91:D95)</f>
        <v>260842000</v>
      </c>
      <c r="E90" s="273">
        <f>SUM(E91:E95)</f>
        <v>17302000</v>
      </c>
      <c r="F90" s="273">
        <f>SUM(F91:F95)</f>
        <v>0</v>
      </c>
    </row>
    <row r="91" spans="1:6" ht="12" customHeight="1">
      <c r="A91" s="531" t="s">
        <v>96</v>
      </c>
      <c r="B91" s="535" t="s">
        <v>46</v>
      </c>
      <c r="C91" s="637">
        <f>SUM(D91:F91)</f>
        <v>54484000</v>
      </c>
      <c r="D91" s="637">
        <v>48664000</v>
      </c>
      <c r="E91" s="637">
        <v>5820000</v>
      </c>
      <c r="F91" s="638"/>
    </row>
    <row r="92" spans="1:6" ht="12" customHeight="1">
      <c r="A92" s="532" t="s">
        <v>97</v>
      </c>
      <c r="B92" s="536" t="s">
        <v>176</v>
      </c>
      <c r="C92" s="639">
        <f aca="true" t="shared" si="1" ref="C92:C105">SUM(D92:F92)</f>
        <v>12575000</v>
      </c>
      <c r="D92" s="639">
        <v>11003000</v>
      </c>
      <c r="E92" s="639">
        <v>1572000</v>
      </c>
      <c r="F92" s="627"/>
    </row>
    <row r="93" spans="1:6" ht="12" customHeight="1">
      <c r="A93" s="532" t="s">
        <v>98</v>
      </c>
      <c r="B93" s="536" t="s">
        <v>133</v>
      </c>
      <c r="C93" s="639">
        <f t="shared" si="1"/>
        <v>201175000</v>
      </c>
      <c r="D93" s="639">
        <v>201175000</v>
      </c>
      <c r="E93" s="639"/>
      <c r="F93" s="627"/>
    </row>
    <row r="94" spans="1:6" ht="12" customHeight="1">
      <c r="A94" s="532" t="s">
        <v>99</v>
      </c>
      <c r="B94" s="536" t="s">
        <v>177</v>
      </c>
      <c r="C94" s="639">
        <f t="shared" si="1"/>
        <v>0</v>
      </c>
      <c r="D94" s="639"/>
      <c r="E94" s="639"/>
      <c r="F94" s="627"/>
    </row>
    <row r="95" spans="1:6" ht="12" customHeight="1">
      <c r="A95" s="532" t="s">
        <v>110</v>
      </c>
      <c r="B95" s="536" t="s">
        <v>178</v>
      </c>
      <c r="C95" s="639">
        <f t="shared" si="1"/>
        <v>9910000</v>
      </c>
      <c r="D95" s="639"/>
      <c r="E95" s="639">
        <v>9910000</v>
      </c>
      <c r="F95" s="627"/>
    </row>
    <row r="96" spans="1:6" ht="12" customHeight="1">
      <c r="A96" s="532" t="s">
        <v>100</v>
      </c>
      <c r="B96" s="536" t="s">
        <v>368</v>
      </c>
      <c r="C96" s="639">
        <f t="shared" si="1"/>
        <v>0</v>
      </c>
      <c r="D96" s="639"/>
      <c r="E96" s="639"/>
      <c r="F96" s="627"/>
    </row>
    <row r="97" spans="1:6" ht="12" customHeight="1">
      <c r="A97" s="532" t="s">
        <v>101</v>
      </c>
      <c r="B97" s="537" t="s">
        <v>369</v>
      </c>
      <c r="C97" s="639">
        <f t="shared" si="1"/>
        <v>0</v>
      </c>
      <c r="D97" s="639"/>
      <c r="E97" s="639"/>
      <c r="F97" s="627"/>
    </row>
    <row r="98" spans="1:6" ht="12" customHeight="1">
      <c r="A98" s="532" t="s">
        <v>111</v>
      </c>
      <c r="B98" s="538" t="s">
        <v>370</v>
      </c>
      <c r="C98" s="639">
        <f t="shared" si="1"/>
        <v>0</v>
      </c>
      <c r="D98" s="639"/>
      <c r="E98" s="639"/>
      <c r="F98" s="627"/>
    </row>
    <row r="99" spans="1:6" ht="12" customHeight="1">
      <c r="A99" s="532" t="s">
        <v>112</v>
      </c>
      <c r="B99" s="538" t="s">
        <v>371</v>
      </c>
      <c r="C99" s="639">
        <f t="shared" si="1"/>
        <v>0</v>
      </c>
      <c r="D99" s="639"/>
      <c r="E99" s="639"/>
      <c r="F99" s="627"/>
    </row>
    <row r="100" spans="1:6" ht="12" customHeight="1">
      <c r="A100" s="532" t="s">
        <v>113</v>
      </c>
      <c r="B100" s="537" t="s">
        <v>372</v>
      </c>
      <c r="C100" s="639">
        <f t="shared" si="1"/>
        <v>0</v>
      </c>
      <c r="D100" s="639"/>
      <c r="E100" s="639"/>
      <c r="F100" s="627"/>
    </row>
    <row r="101" spans="1:6" ht="12" customHeight="1">
      <c r="A101" s="532" t="s">
        <v>114</v>
      </c>
      <c r="B101" s="537" t="s">
        <v>373</v>
      </c>
      <c r="C101" s="639">
        <f t="shared" si="1"/>
        <v>0</v>
      </c>
      <c r="D101" s="639"/>
      <c r="E101" s="639"/>
      <c r="F101" s="627"/>
    </row>
    <row r="102" spans="1:6" ht="12" customHeight="1">
      <c r="A102" s="532" t="s">
        <v>116</v>
      </c>
      <c r="B102" s="538" t="s">
        <v>374</v>
      </c>
      <c r="C102" s="639">
        <f t="shared" si="1"/>
        <v>0</v>
      </c>
      <c r="D102" s="639"/>
      <c r="E102" s="639"/>
      <c r="F102" s="627"/>
    </row>
    <row r="103" spans="1:6" ht="12" customHeight="1">
      <c r="A103" s="533" t="s">
        <v>179</v>
      </c>
      <c r="B103" s="538" t="s">
        <v>375</v>
      </c>
      <c r="C103" s="639">
        <f t="shared" si="1"/>
        <v>0</v>
      </c>
      <c r="D103" s="639"/>
      <c r="E103" s="639"/>
      <c r="F103" s="627"/>
    </row>
    <row r="104" spans="1:6" ht="12" customHeight="1">
      <c r="A104" s="532" t="s">
        <v>365</v>
      </c>
      <c r="B104" s="538" t="s">
        <v>376</v>
      </c>
      <c r="C104" s="639">
        <f t="shared" si="1"/>
        <v>0</v>
      </c>
      <c r="D104" s="639"/>
      <c r="E104" s="639"/>
      <c r="F104" s="627"/>
    </row>
    <row r="105" spans="1:6" ht="12" customHeight="1" thickBot="1">
      <c r="A105" s="534" t="s">
        <v>366</v>
      </c>
      <c r="B105" s="539" t="s">
        <v>377</v>
      </c>
      <c r="C105" s="640">
        <f t="shared" si="1"/>
        <v>9910000</v>
      </c>
      <c r="D105" s="640"/>
      <c r="E105" s="640">
        <v>9910000</v>
      </c>
      <c r="F105" s="641"/>
    </row>
    <row r="106" spans="1:6" ht="12" customHeight="1" thickBot="1">
      <c r="A106" s="28" t="s">
        <v>17</v>
      </c>
      <c r="B106" s="540" t="s">
        <v>378</v>
      </c>
      <c r="C106" s="642">
        <f>+C107+C109+C111</f>
        <v>165220000</v>
      </c>
      <c r="D106" s="642">
        <f>+D107+D109+D111</f>
        <v>0</v>
      </c>
      <c r="E106" s="642">
        <f>+E107+E109+E111</f>
        <v>165220000</v>
      </c>
      <c r="F106" s="642">
        <f>+F107+F109+F111</f>
        <v>0</v>
      </c>
    </row>
    <row r="107" spans="1:6" ht="12" customHeight="1">
      <c r="A107" s="383" t="s">
        <v>102</v>
      </c>
      <c r="B107" s="7" t="s">
        <v>226</v>
      </c>
      <c r="C107" s="628">
        <f>D107+E107+F107</f>
        <v>136720000</v>
      </c>
      <c r="D107" s="628"/>
      <c r="E107" s="628">
        <v>136720000</v>
      </c>
      <c r="F107" s="628"/>
    </row>
    <row r="108" spans="1:6" ht="12" customHeight="1">
      <c r="A108" s="383" t="s">
        <v>103</v>
      </c>
      <c r="B108" s="10" t="s">
        <v>382</v>
      </c>
      <c r="C108" s="628">
        <f>D108+E108+F108</f>
        <v>0</v>
      </c>
      <c r="D108" s="628"/>
      <c r="E108" s="628"/>
      <c r="F108" s="628"/>
    </row>
    <row r="109" spans="1:6" ht="12" customHeight="1">
      <c r="A109" s="383" t="s">
        <v>104</v>
      </c>
      <c r="B109" s="10" t="s">
        <v>180</v>
      </c>
      <c r="C109" s="628">
        <f>D109+E109+F109</f>
        <v>2500000</v>
      </c>
      <c r="D109" s="627"/>
      <c r="E109" s="627">
        <v>2500000</v>
      </c>
      <c r="F109" s="627"/>
    </row>
    <row r="110" spans="1:6" ht="12" customHeight="1">
      <c r="A110" s="383" t="s">
        <v>105</v>
      </c>
      <c r="B110" s="10" t="s">
        <v>383</v>
      </c>
      <c r="C110" s="628">
        <f>D110+E110+F110</f>
        <v>0</v>
      </c>
      <c r="D110" s="643"/>
      <c r="E110" s="643"/>
      <c r="F110" s="643"/>
    </row>
    <row r="111" spans="1:6" ht="12" customHeight="1">
      <c r="A111" s="383" t="s">
        <v>106</v>
      </c>
      <c r="B111" s="271" t="s">
        <v>228</v>
      </c>
      <c r="C111" s="643">
        <v>26000000</v>
      </c>
      <c r="D111" s="643"/>
      <c r="E111" s="643">
        <f>SUM(E112:E119)</f>
        <v>26000000</v>
      </c>
      <c r="F111" s="643"/>
    </row>
    <row r="112" spans="1:6" ht="12" customHeight="1">
      <c r="A112" s="383" t="s">
        <v>115</v>
      </c>
      <c r="B112" s="270" t="s">
        <v>492</v>
      </c>
      <c r="C112" s="643"/>
      <c r="D112" s="643"/>
      <c r="E112" s="643"/>
      <c r="F112" s="643"/>
    </row>
    <row r="113" spans="1:6" ht="12" customHeight="1">
      <c r="A113" s="383" t="s">
        <v>117</v>
      </c>
      <c r="B113" s="363" t="s">
        <v>388</v>
      </c>
      <c r="C113" s="643"/>
      <c r="D113" s="643"/>
      <c r="E113" s="643"/>
      <c r="F113" s="643"/>
    </row>
    <row r="114" spans="1:6" ht="12" customHeight="1">
      <c r="A114" s="383" t="s">
        <v>181</v>
      </c>
      <c r="B114" s="128" t="s">
        <v>371</v>
      </c>
      <c r="C114" s="643"/>
      <c r="D114" s="643"/>
      <c r="E114" s="643"/>
      <c r="F114" s="643"/>
    </row>
    <row r="115" spans="1:6" ht="12" customHeight="1">
      <c r="A115" s="383" t="s">
        <v>182</v>
      </c>
      <c r="B115" s="128" t="s">
        <v>387</v>
      </c>
      <c r="C115" s="643"/>
      <c r="D115" s="643"/>
      <c r="E115" s="643"/>
      <c r="F115" s="643"/>
    </row>
    <row r="116" spans="1:6" ht="12" customHeight="1">
      <c r="A116" s="383" t="s">
        <v>183</v>
      </c>
      <c r="B116" s="128" t="s">
        <v>386</v>
      </c>
      <c r="C116" s="643"/>
      <c r="D116" s="643"/>
      <c r="E116" s="643"/>
      <c r="F116" s="643"/>
    </row>
    <row r="117" spans="1:6" ht="12" customHeight="1">
      <c r="A117" s="383" t="s">
        <v>379</v>
      </c>
      <c r="B117" s="128" t="s">
        <v>374</v>
      </c>
      <c r="C117" s="643"/>
      <c r="D117" s="643"/>
      <c r="E117" s="643"/>
      <c r="F117" s="643"/>
    </row>
    <row r="118" spans="1:6" ht="12" customHeight="1">
      <c r="A118" s="383" t="s">
        <v>380</v>
      </c>
      <c r="B118" s="128" t="s">
        <v>385</v>
      </c>
      <c r="C118" s="643"/>
      <c r="D118" s="643"/>
      <c r="E118" s="643"/>
      <c r="F118" s="643"/>
    </row>
    <row r="119" spans="1:6" ht="12" customHeight="1" thickBot="1">
      <c r="A119" s="392" t="s">
        <v>381</v>
      </c>
      <c r="B119" s="128" t="s">
        <v>384</v>
      </c>
      <c r="C119" s="644">
        <v>26000000</v>
      </c>
      <c r="D119" s="644"/>
      <c r="E119" s="644">
        <v>26000000</v>
      </c>
      <c r="F119" s="644"/>
    </row>
    <row r="120" spans="1:6" ht="12" customHeight="1" thickBot="1">
      <c r="A120" s="28" t="s">
        <v>18</v>
      </c>
      <c r="B120" s="113" t="s">
        <v>389</v>
      </c>
      <c r="C120" s="629">
        <f>+C121+C122</f>
        <v>3867482000</v>
      </c>
      <c r="D120" s="629">
        <f>+D121+D122</f>
        <v>52428000</v>
      </c>
      <c r="E120" s="629">
        <f>+E121+E122</f>
        <v>3815054000</v>
      </c>
      <c r="F120" s="629">
        <f>+F121+F122</f>
        <v>0</v>
      </c>
    </row>
    <row r="121" spans="1:6" ht="12" customHeight="1">
      <c r="A121" s="383" t="s">
        <v>85</v>
      </c>
      <c r="B121" s="8" t="s">
        <v>57</v>
      </c>
      <c r="C121" s="628"/>
      <c r="D121" s="628"/>
      <c r="E121" s="628"/>
      <c r="F121" s="628"/>
    </row>
    <row r="122" spans="1:6" ht="12" customHeight="1" thickBot="1">
      <c r="A122" s="385" t="s">
        <v>86</v>
      </c>
      <c r="B122" s="10" t="s">
        <v>58</v>
      </c>
      <c r="C122" s="630">
        <f>D122+E122</f>
        <v>3867482000</v>
      </c>
      <c r="D122" s="630">
        <v>52428000</v>
      </c>
      <c r="E122" s="630">
        <v>3815054000</v>
      </c>
      <c r="F122" s="630"/>
    </row>
    <row r="123" spans="1:6" ht="12" customHeight="1" thickBot="1">
      <c r="A123" s="28" t="s">
        <v>19</v>
      </c>
      <c r="B123" s="113" t="s">
        <v>390</v>
      </c>
      <c r="C123" s="629">
        <f>+C90+C106+C120</f>
        <v>4310846000</v>
      </c>
      <c r="D123" s="629">
        <f>+D90+D106+D120</f>
        <v>313270000</v>
      </c>
      <c r="E123" s="629">
        <f>+E90+E106+E120</f>
        <v>3997576000</v>
      </c>
      <c r="F123" s="629">
        <f>+F90+F106+F120</f>
        <v>0</v>
      </c>
    </row>
    <row r="124" spans="1:6" ht="12" customHeight="1" thickBot="1">
      <c r="A124" s="28" t="s">
        <v>20</v>
      </c>
      <c r="B124" s="113" t="s">
        <v>391</v>
      </c>
      <c r="C124" s="629">
        <f>+C125+C126+C127</f>
        <v>0</v>
      </c>
      <c r="D124" s="629">
        <f>+D125+D126+D127</f>
        <v>0</v>
      </c>
      <c r="E124" s="629">
        <f>+E125+E126+E127</f>
        <v>0</v>
      </c>
      <c r="F124" s="629">
        <f>+F125+F126+F127</f>
        <v>0</v>
      </c>
    </row>
    <row r="125" spans="1:6" s="83" customFormat="1" ht="12" customHeight="1">
      <c r="A125" s="383" t="s">
        <v>89</v>
      </c>
      <c r="B125" s="8" t="s">
        <v>392</v>
      </c>
      <c r="C125" s="643"/>
      <c r="D125" s="643"/>
      <c r="E125" s="643"/>
      <c r="F125" s="643"/>
    </row>
    <row r="126" spans="1:6" ht="12" customHeight="1">
      <c r="A126" s="383" t="s">
        <v>90</v>
      </c>
      <c r="B126" s="8" t="s">
        <v>393</v>
      </c>
      <c r="C126" s="643"/>
      <c r="D126" s="643"/>
      <c r="E126" s="643"/>
      <c r="F126" s="643"/>
    </row>
    <row r="127" spans="1:6" ht="12" customHeight="1" thickBot="1">
      <c r="A127" s="392" t="s">
        <v>91</v>
      </c>
      <c r="B127" s="6" t="s">
        <v>394</v>
      </c>
      <c r="C127" s="643"/>
      <c r="D127" s="643"/>
      <c r="E127" s="643"/>
      <c r="F127" s="643"/>
    </row>
    <row r="128" spans="1:6" ht="12" customHeight="1" thickBot="1">
      <c r="A128" s="28" t="s">
        <v>21</v>
      </c>
      <c r="B128" s="113" t="s">
        <v>454</v>
      </c>
      <c r="C128" s="629">
        <f>+C129+C130+C131+C132</f>
        <v>0</v>
      </c>
      <c r="D128" s="629">
        <f>+D129+D130+D131+D132</f>
        <v>0</v>
      </c>
      <c r="E128" s="629">
        <f>+E129+E130+E131+E132</f>
        <v>0</v>
      </c>
      <c r="F128" s="629">
        <f>+F129+F130+F131+F132</f>
        <v>0</v>
      </c>
    </row>
    <row r="129" spans="1:6" ht="12" customHeight="1">
      <c r="A129" s="383" t="s">
        <v>92</v>
      </c>
      <c r="B129" s="8" t="s">
        <v>395</v>
      </c>
      <c r="C129" s="643"/>
      <c r="D129" s="643"/>
      <c r="E129" s="643"/>
      <c r="F129" s="643"/>
    </row>
    <row r="130" spans="1:6" ht="12" customHeight="1">
      <c r="A130" s="383" t="s">
        <v>93</v>
      </c>
      <c r="B130" s="8" t="s">
        <v>396</v>
      </c>
      <c r="C130" s="643"/>
      <c r="D130" s="643"/>
      <c r="E130" s="643"/>
      <c r="F130" s="643"/>
    </row>
    <row r="131" spans="1:6" ht="12" customHeight="1">
      <c r="A131" s="383" t="s">
        <v>299</v>
      </c>
      <c r="B131" s="8" t="s">
        <v>397</v>
      </c>
      <c r="C131" s="643"/>
      <c r="D131" s="643"/>
      <c r="E131" s="643"/>
      <c r="F131" s="643"/>
    </row>
    <row r="132" spans="1:6" s="83" customFormat="1" ht="12" customHeight="1" thickBot="1">
      <c r="A132" s="392" t="s">
        <v>300</v>
      </c>
      <c r="B132" s="6" t="s">
        <v>398</v>
      </c>
      <c r="C132" s="643"/>
      <c r="D132" s="643"/>
      <c r="E132" s="643"/>
      <c r="F132" s="643"/>
    </row>
    <row r="133" spans="1:11" ht="12" customHeight="1" thickBot="1">
      <c r="A133" s="28" t="s">
        <v>22</v>
      </c>
      <c r="B133" s="113" t="s">
        <v>399</v>
      </c>
      <c r="C133" s="631">
        <f>+C134+C135+C136+C137</f>
        <v>0</v>
      </c>
      <c r="D133" s="631">
        <f>+D134+D135+D136+D137</f>
        <v>0</v>
      </c>
      <c r="E133" s="631">
        <f>+E134+E135+E136+E137</f>
        <v>0</v>
      </c>
      <c r="F133" s="631">
        <f>+F134+F135+F136+F137</f>
        <v>0</v>
      </c>
      <c r="K133" s="229"/>
    </row>
    <row r="134" spans="1:6" ht="12.75">
      <c r="A134" s="383" t="s">
        <v>94</v>
      </c>
      <c r="B134" s="8" t="s">
        <v>400</v>
      </c>
      <c r="C134" s="643"/>
      <c r="D134" s="643"/>
      <c r="E134" s="643"/>
      <c r="F134" s="643"/>
    </row>
    <row r="135" spans="1:6" ht="12" customHeight="1">
      <c r="A135" s="383" t="s">
        <v>95</v>
      </c>
      <c r="B135" s="8" t="s">
        <v>410</v>
      </c>
      <c r="C135" s="643"/>
      <c r="D135" s="643"/>
      <c r="E135" s="643"/>
      <c r="F135" s="643"/>
    </row>
    <row r="136" spans="1:6" s="83" customFormat="1" ht="12" customHeight="1">
      <c r="A136" s="383" t="s">
        <v>311</v>
      </c>
      <c r="B136" s="8" t="s">
        <v>401</v>
      </c>
      <c r="C136" s="643"/>
      <c r="D136" s="643"/>
      <c r="E136" s="643"/>
      <c r="F136" s="643"/>
    </row>
    <row r="137" spans="1:6" s="83" customFormat="1" ht="12" customHeight="1" thickBot="1">
      <c r="A137" s="392" t="s">
        <v>312</v>
      </c>
      <c r="B137" s="6" t="s">
        <v>402</v>
      </c>
      <c r="C137" s="643"/>
      <c r="D137" s="643"/>
      <c r="E137" s="643"/>
      <c r="F137" s="643"/>
    </row>
    <row r="138" spans="1:6" s="83" customFormat="1" ht="12" customHeight="1" thickBot="1">
      <c r="A138" s="28" t="s">
        <v>23</v>
      </c>
      <c r="B138" s="113" t="s">
        <v>403</v>
      </c>
      <c r="C138" s="645">
        <f>+C139+C140+C141+C142</f>
        <v>0</v>
      </c>
      <c r="D138" s="645">
        <f>+D139+D140+D141+D142</f>
        <v>0</v>
      </c>
      <c r="E138" s="645">
        <f>+E139+E140+E141+E142</f>
        <v>0</v>
      </c>
      <c r="F138" s="645">
        <f>+F139+F140+F141+F142</f>
        <v>0</v>
      </c>
    </row>
    <row r="139" spans="1:6" s="83" customFormat="1" ht="12" customHeight="1">
      <c r="A139" s="383" t="s">
        <v>174</v>
      </c>
      <c r="B139" s="8" t="s">
        <v>404</v>
      </c>
      <c r="C139" s="643"/>
      <c r="D139" s="643"/>
      <c r="E139" s="643"/>
      <c r="F139" s="643"/>
    </row>
    <row r="140" spans="1:6" s="83" customFormat="1" ht="12" customHeight="1">
      <c r="A140" s="383" t="s">
        <v>175</v>
      </c>
      <c r="B140" s="8" t="s">
        <v>405</v>
      </c>
      <c r="C140" s="643"/>
      <c r="D140" s="643"/>
      <c r="E140" s="643"/>
      <c r="F140" s="643"/>
    </row>
    <row r="141" spans="1:6" s="83" customFormat="1" ht="12" customHeight="1">
      <c r="A141" s="383" t="s">
        <v>227</v>
      </c>
      <c r="B141" s="8" t="s">
        <v>406</v>
      </c>
      <c r="C141" s="643"/>
      <c r="D141" s="643"/>
      <c r="E141" s="643"/>
      <c r="F141" s="643"/>
    </row>
    <row r="142" spans="1:6" ht="12.75" customHeight="1" thickBot="1">
      <c r="A142" s="383" t="s">
        <v>314</v>
      </c>
      <c r="B142" s="8" t="s">
        <v>407</v>
      </c>
      <c r="C142" s="643"/>
      <c r="D142" s="643"/>
      <c r="E142" s="643"/>
      <c r="F142" s="643"/>
    </row>
    <row r="143" spans="1:6" ht="12" customHeight="1" thickBot="1">
      <c r="A143" s="28" t="s">
        <v>24</v>
      </c>
      <c r="B143" s="113" t="s">
        <v>408</v>
      </c>
      <c r="C143" s="646">
        <f>+C124+C128+C133+C138</f>
        <v>0</v>
      </c>
      <c r="D143" s="646">
        <f>+D124+D128+D133+D138</f>
        <v>0</v>
      </c>
      <c r="E143" s="646">
        <f>+E124+E128+E133+E138</f>
        <v>0</v>
      </c>
      <c r="F143" s="646">
        <f>+F124+F128+F133+F138</f>
        <v>0</v>
      </c>
    </row>
    <row r="144" spans="1:6" ht="15" customHeight="1" thickBot="1">
      <c r="A144" s="393" t="s">
        <v>25</v>
      </c>
      <c r="B144" s="343" t="s">
        <v>409</v>
      </c>
      <c r="C144" s="646">
        <f>+C123+C143</f>
        <v>4310846000</v>
      </c>
      <c r="D144" s="646">
        <f>+D123+D143</f>
        <v>313270000</v>
      </c>
      <c r="E144" s="646">
        <f>+E123+E143</f>
        <v>3997576000</v>
      </c>
      <c r="F144" s="646">
        <f>+F123+F143</f>
        <v>0</v>
      </c>
    </row>
    <row r="145" spans="1:6" ht="13.5" thickBot="1">
      <c r="A145" s="349"/>
      <c r="B145" s="350"/>
      <c r="C145" s="647"/>
      <c r="D145" s="647"/>
      <c r="E145" s="647"/>
      <c r="F145" s="647"/>
    </row>
    <row r="146" spans="1:6" ht="15" customHeight="1" thickBot="1">
      <c r="A146" s="227" t="s">
        <v>199</v>
      </c>
      <c r="B146" s="228"/>
      <c r="C146" s="110">
        <v>7</v>
      </c>
      <c r="D146" s="110">
        <v>1</v>
      </c>
      <c r="E146" s="110">
        <v>6</v>
      </c>
      <c r="F146" s="110"/>
    </row>
    <row r="147" spans="1:6" ht="14.25" customHeight="1" thickBot="1">
      <c r="A147" s="227" t="s">
        <v>200</v>
      </c>
      <c r="B147" s="228"/>
      <c r="C147" s="110">
        <v>52</v>
      </c>
      <c r="D147" s="110">
        <v>52</v>
      </c>
      <c r="E147" s="110"/>
      <c r="F147" s="110"/>
    </row>
    <row r="150" spans="2:3" ht="12.75">
      <c r="B150" s="481"/>
      <c r="C150" s="490"/>
    </row>
  </sheetData>
  <sheetProtection formatCells="0"/>
  <mergeCells count="6">
    <mergeCell ref="B1:F1"/>
    <mergeCell ref="C2:F2"/>
    <mergeCell ref="B4:F4"/>
    <mergeCell ref="C5:F5"/>
    <mergeCell ref="A6:F6"/>
    <mergeCell ref="A89:F8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2" manualBreakCount="2">
    <brk id="74" max="255" man="1"/>
    <brk id="11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workbookViewId="0" topLeftCell="A22">
      <selection activeCell="D23" sqref="D23"/>
    </sheetView>
  </sheetViews>
  <sheetFormatPr defaultColWidth="9.375" defaultRowHeight="12.75"/>
  <cols>
    <col min="1" max="1" width="13.00390625" style="225" customWidth="1"/>
    <col min="2" max="2" width="65.625" style="226" customWidth="1"/>
    <col min="3" max="6" width="12.75390625" style="226" customWidth="1"/>
    <col min="7" max="16384" width="9.375" style="226" customWidth="1"/>
  </cols>
  <sheetData>
    <row r="1" spans="1:6" s="214" customFormat="1" ht="21" customHeight="1" thickBot="1">
      <c r="A1" s="213"/>
      <c r="B1" s="850" t="s">
        <v>666</v>
      </c>
      <c r="C1" s="850"/>
      <c r="D1" s="850"/>
      <c r="E1" s="850"/>
      <c r="F1" s="850"/>
    </row>
    <row r="2" spans="1:6" s="400" customFormat="1" ht="36" customHeight="1">
      <c r="A2" s="428" t="s">
        <v>197</v>
      </c>
      <c r="B2" s="332" t="s">
        <v>494</v>
      </c>
      <c r="C2" s="852" t="s">
        <v>59</v>
      </c>
      <c r="D2" s="852"/>
      <c r="E2" s="852"/>
      <c r="F2" s="853"/>
    </row>
    <row r="3" spans="1:6" s="400" customFormat="1" ht="23.25" thickBot="1">
      <c r="A3" s="425" t="s">
        <v>196</v>
      </c>
      <c r="B3" s="333" t="s">
        <v>460</v>
      </c>
      <c r="C3" s="468" t="s">
        <v>48</v>
      </c>
      <c r="D3" s="426" t="s">
        <v>495</v>
      </c>
      <c r="E3" s="426" t="s">
        <v>496</v>
      </c>
      <c r="F3" s="427" t="s">
        <v>497</v>
      </c>
    </row>
    <row r="4" spans="1:6" s="401" customFormat="1" ht="15.75" customHeight="1" thickBot="1">
      <c r="A4" s="215"/>
      <c r="B4" s="851" t="s">
        <v>726</v>
      </c>
      <c r="C4" s="851"/>
      <c r="D4" s="851"/>
      <c r="E4" s="851"/>
      <c r="F4" s="851"/>
    </row>
    <row r="5" spans="1:6" ht="24.75" customHeight="1">
      <c r="A5" s="477" t="s">
        <v>198</v>
      </c>
      <c r="B5" s="216" t="s">
        <v>51</v>
      </c>
      <c r="C5" s="854" t="s">
        <v>665</v>
      </c>
      <c r="D5" s="855"/>
      <c r="E5" s="855"/>
      <c r="F5" s="856"/>
    </row>
    <row r="6" spans="1:6" s="402" customFormat="1" ht="15.75" customHeight="1">
      <c r="A6" s="857" t="s">
        <v>53</v>
      </c>
      <c r="B6" s="857"/>
      <c r="C6" s="857"/>
      <c r="D6" s="857"/>
      <c r="E6" s="857"/>
      <c r="F6" s="857"/>
    </row>
    <row r="7" spans="1:6" s="337" customFormat="1" ht="12" customHeight="1" thickBot="1">
      <c r="A7" s="478" t="s">
        <v>16</v>
      </c>
      <c r="B7" s="476" t="s">
        <v>461</v>
      </c>
      <c r="C7" s="648">
        <f>SUM(C8:C17)</f>
        <v>63000</v>
      </c>
      <c r="D7" s="648">
        <f>SUM(D8:D17)</f>
        <v>0</v>
      </c>
      <c r="E7" s="648">
        <f>SUM(E8:E17)</f>
        <v>63000</v>
      </c>
      <c r="F7" s="648">
        <f>SUM(F8:F17)</f>
        <v>0</v>
      </c>
    </row>
    <row r="8" spans="1:6" s="337" customFormat="1" ht="12" customHeight="1">
      <c r="A8" s="394" t="s">
        <v>96</v>
      </c>
      <c r="B8" s="9" t="s">
        <v>288</v>
      </c>
      <c r="C8" s="649">
        <v>50000</v>
      </c>
      <c r="D8" s="649"/>
      <c r="E8" s="649">
        <v>50000</v>
      </c>
      <c r="F8" s="649"/>
    </row>
    <row r="9" spans="1:6" s="337" customFormat="1" ht="12" customHeight="1">
      <c r="A9" s="395" t="s">
        <v>97</v>
      </c>
      <c r="B9" s="7" t="s">
        <v>289</v>
      </c>
      <c r="C9" s="650"/>
      <c r="D9" s="650"/>
      <c r="E9" s="650"/>
      <c r="F9" s="650"/>
    </row>
    <row r="10" spans="1:6" s="337" customFormat="1" ht="12" customHeight="1">
      <c r="A10" s="395" t="s">
        <v>98</v>
      </c>
      <c r="B10" s="7" t="s">
        <v>290</v>
      </c>
      <c r="C10" s="650"/>
      <c r="D10" s="650"/>
      <c r="E10" s="650"/>
      <c r="F10" s="650"/>
    </row>
    <row r="11" spans="1:6" s="337" customFormat="1" ht="12" customHeight="1">
      <c r="A11" s="395" t="s">
        <v>99</v>
      </c>
      <c r="B11" s="7" t="s">
        <v>291</v>
      </c>
      <c r="C11" s="650"/>
      <c r="D11" s="650"/>
      <c r="E11" s="650"/>
      <c r="F11" s="650"/>
    </row>
    <row r="12" spans="1:6" s="337" customFormat="1" ht="12" customHeight="1">
      <c r="A12" s="395" t="s">
        <v>141</v>
      </c>
      <c r="B12" s="7" t="s">
        <v>292</v>
      </c>
      <c r="C12" s="650"/>
      <c r="D12" s="650"/>
      <c r="E12" s="650"/>
      <c r="F12" s="650"/>
    </row>
    <row r="13" spans="1:6" s="337" customFormat="1" ht="12" customHeight="1">
      <c r="A13" s="395" t="s">
        <v>100</v>
      </c>
      <c r="B13" s="7" t="s">
        <v>462</v>
      </c>
      <c r="C13" s="650">
        <v>13000</v>
      </c>
      <c r="D13" s="650"/>
      <c r="E13" s="650">
        <v>13000</v>
      </c>
      <c r="F13" s="650"/>
    </row>
    <row r="14" spans="1:6" s="337" customFormat="1" ht="12" customHeight="1">
      <c r="A14" s="395" t="s">
        <v>101</v>
      </c>
      <c r="B14" s="6" t="s">
        <v>463</v>
      </c>
      <c r="C14" s="650"/>
      <c r="D14" s="650"/>
      <c r="E14" s="650"/>
      <c r="F14" s="650"/>
    </row>
    <row r="15" spans="1:6" s="337" customFormat="1" ht="12" customHeight="1">
      <c r="A15" s="395" t="s">
        <v>111</v>
      </c>
      <c r="B15" s="7" t="s">
        <v>295</v>
      </c>
      <c r="C15" s="651"/>
      <c r="D15" s="651"/>
      <c r="E15" s="651"/>
      <c r="F15" s="651"/>
    </row>
    <row r="16" spans="1:6" s="403" customFormat="1" ht="12" customHeight="1">
      <c r="A16" s="395" t="s">
        <v>112</v>
      </c>
      <c r="B16" s="7" t="s">
        <v>296</v>
      </c>
      <c r="C16" s="650"/>
      <c r="D16" s="650"/>
      <c r="E16" s="650"/>
      <c r="F16" s="650"/>
    </row>
    <row r="17" spans="1:6" s="403" customFormat="1" ht="12" customHeight="1" thickBot="1">
      <c r="A17" s="395" t="s">
        <v>113</v>
      </c>
      <c r="B17" s="6" t="s">
        <v>297</v>
      </c>
      <c r="C17" s="652"/>
      <c r="D17" s="652"/>
      <c r="E17" s="652"/>
      <c r="F17" s="652"/>
    </row>
    <row r="18" spans="1:6" s="337" customFormat="1" ht="12" customHeight="1" thickBot="1">
      <c r="A18" s="184" t="s">
        <v>17</v>
      </c>
      <c r="B18" s="217" t="s">
        <v>464</v>
      </c>
      <c r="C18" s="653">
        <f>SUM(C19:C21)</f>
        <v>0</v>
      </c>
      <c r="D18" s="653">
        <f>SUM(D19:D21)</f>
        <v>0</v>
      </c>
      <c r="E18" s="653">
        <f>SUM(E19:E21)</f>
        <v>0</v>
      </c>
      <c r="F18" s="653">
        <f>SUM(F19:F21)</f>
        <v>0</v>
      </c>
    </row>
    <row r="19" spans="1:6" s="403" customFormat="1" ht="12" customHeight="1">
      <c r="A19" s="395" t="s">
        <v>102</v>
      </c>
      <c r="B19" s="8" t="s">
        <v>263</v>
      </c>
      <c r="C19" s="650"/>
      <c r="D19" s="650"/>
      <c r="E19" s="650"/>
      <c r="F19" s="650"/>
    </row>
    <row r="20" spans="1:6" s="403" customFormat="1" ht="12" customHeight="1">
      <c r="A20" s="395" t="s">
        <v>103</v>
      </c>
      <c r="B20" s="7" t="s">
        <v>465</v>
      </c>
      <c r="C20" s="650"/>
      <c r="D20" s="650"/>
      <c r="E20" s="650"/>
      <c r="F20" s="650"/>
    </row>
    <row r="21" spans="1:6" s="403" customFormat="1" ht="12" customHeight="1">
      <c r="A21" s="395" t="s">
        <v>104</v>
      </c>
      <c r="B21" s="7" t="s">
        <v>466</v>
      </c>
      <c r="C21" s="650"/>
      <c r="D21" s="650"/>
      <c r="E21" s="650"/>
      <c r="F21" s="650"/>
    </row>
    <row r="22" spans="1:6" s="403" customFormat="1" ht="12" customHeight="1" thickBot="1">
      <c r="A22" s="395" t="s">
        <v>105</v>
      </c>
      <c r="B22" s="7" t="s">
        <v>0</v>
      </c>
      <c r="C22" s="650"/>
      <c r="D22" s="650"/>
      <c r="E22" s="650"/>
      <c r="F22" s="650"/>
    </row>
    <row r="23" spans="1:6" s="403" customFormat="1" ht="12" customHeight="1" thickBot="1">
      <c r="A23" s="191" t="s">
        <v>18</v>
      </c>
      <c r="B23" s="113" t="s">
        <v>167</v>
      </c>
      <c r="C23" s="654"/>
      <c r="D23" s="654"/>
      <c r="E23" s="654"/>
      <c r="F23" s="654"/>
    </row>
    <row r="24" spans="1:6" s="403" customFormat="1" ht="12" customHeight="1" thickBot="1">
      <c r="A24" s="191" t="s">
        <v>19</v>
      </c>
      <c r="B24" s="113" t="s">
        <v>467</v>
      </c>
      <c r="C24" s="653">
        <f>+C25+C26</f>
        <v>0</v>
      </c>
      <c r="D24" s="653">
        <f>+D25+D26</f>
        <v>0</v>
      </c>
      <c r="E24" s="653">
        <f>+E25+E26</f>
        <v>0</v>
      </c>
      <c r="F24" s="653">
        <f>+F25+F26</f>
        <v>0</v>
      </c>
    </row>
    <row r="25" spans="1:6" s="403" customFormat="1" ht="12" customHeight="1">
      <c r="A25" s="396" t="s">
        <v>273</v>
      </c>
      <c r="B25" s="397" t="s">
        <v>465</v>
      </c>
      <c r="C25" s="655"/>
      <c r="D25" s="655"/>
      <c r="E25" s="655"/>
      <c r="F25" s="655"/>
    </row>
    <row r="26" spans="1:6" s="403" customFormat="1" ht="12" customHeight="1">
      <c r="A26" s="396" t="s">
        <v>276</v>
      </c>
      <c r="B26" s="398" t="s">
        <v>468</v>
      </c>
      <c r="C26" s="656"/>
      <c r="D26" s="656"/>
      <c r="E26" s="656"/>
      <c r="F26" s="656"/>
    </row>
    <row r="27" spans="1:6" s="403" customFormat="1" ht="12" customHeight="1" thickBot="1">
      <c r="A27" s="395" t="s">
        <v>277</v>
      </c>
      <c r="B27" s="399" t="s">
        <v>469</v>
      </c>
      <c r="C27" s="657"/>
      <c r="D27" s="657"/>
      <c r="E27" s="657"/>
      <c r="F27" s="657"/>
    </row>
    <row r="28" spans="1:6" s="403" customFormat="1" ht="12" customHeight="1" thickBot="1">
      <c r="A28" s="191" t="s">
        <v>20</v>
      </c>
      <c r="B28" s="113" t="s">
        <v>470</v>
      </c>
      <c r="C28" s="653">
        <f>+C29+C30+C31</f>
        <v>0</v>
      </c>
      <c r="D28" s="653">
        <f>+D29+D30+D31</f>
        <v>0</v>
      </c>
      <c r="E28" s="653">
        <f>+E29+E30+E31</f>
        <v>0</v>
      </c>
      <c r="F28" s="653">
        <f>+F29+F30+F31</f>
        <v>0</v>
      </c>
    </row>
    <row r="29" spans="1:6" s="403" customFormat="1" ht="12" customHeight="1">
      <c r="A29" s="396" t="s">
        <v>89</v>
      </c>
      <c r="B29" s="397" t="s">
        <v>302</v>
      </c>
      <c r="C29" s="655"/>
      <c r="D29" s="655"/>
      <c r="E29" s="655"/>
      <c r="F29" s="655"/>
    </row>
    <row r="30" spans="1:6" s="403" customFormat="1" ht="12" customHeight="1">
      <c r="A30" s="396" t="s">
        <v>90</v>
      </c>
      <c r="B30" s="398" t="s">
        <v>303</v>
      </c>
      <c r="C30" s="656"/>
      <c r="D30" s="656"/>
      <c r="E30" s="656"/>
      <c r="F30" s="656"/>
    </row>
    <row r="31" spans="1:6" s="403" customFormat="1" ht="12" customHeight="1" thickBot="1">
      <c r="A31" s="395" t="s">
        <v>91</v>
      </c>
      <c r="B31" s="127" t="s">
        <v>304</v>
      </c>
      <c r="C31" s="657"/>
      <c r="D31" s="657"/>
      <c r="E31" s="657"/>
      <c r="F31" s="657"/>
    </row>
    <row r="32" spans="1:6" s="337" customFormat="1" ht="12" customHeight="1" thickBot="1">
      <c r="A32" s="191" t="s">
        <v>21</v>
      </c>
      <c r="B32" s="113" t="s">
        <v>416</v>
      </c>
      <c r="C32" s="654"/>
      <c r="D32" s="654"/>
      <c r="E32" s="654"/>
      <c r="F32" s="654"/>
    </row>
    <row r="33" spans="1:6" s="337" customFormat="1" ht="12" customHeight="1" thickBot="1">
      <c r="A33" s="191" t="s">
        <v>22</v>
      </c>
      <c r="B33" s="113" t="s">
        <v>471</v>
      </c>
      <c r="C33" s="658"/>
      <c r="D33" s="658"/>
      <c r="E33" s="658"/>
      <c r="F33" s="658"/>
    </row>
    <row r="34" spans="1:6" s="337" customFormat="1" ht="12" customHeight="1" thickBot="1">
      <c r="A34" s="184" t="s">
        <v>23</v>
      </c>
      <c r="B34" s="113" t="s">
        <v>472</v>
      </c>
      <c r="C34" s="659">
        <f>+C7+C18+C23+C24+C28+C32+C33</f>
        <v>63000</v>
      </c>
      <c r="D34" s="659">
        <f>+D7+D18+D23+D24+D28+D32+D33</f>
        <v>0</v>
      </c>
      <c r="E34" s="659">
        <f>+E7+E18+E23+E24+E28+E32+E33</f>
        <v>63000</v>
      </c>
      <c r="F34" s="659">
        <f>+F7+F18+F23+F24+F28+F32+F33</f>
        <v>0</v>
      </c>
    </row>
    <row r="35" spans="1:6" s="337" customFormat="1" ht="12" customHeight="1" thickBot="1">
      <c r="A35" s="218" t="s">
        <v>24</v>
      </c>
      <c r="B35" s="113" t="s">
        <v>473</v>
      </c>
      <c r="C35" s="659">
        <f>+C36+C37+C38</f>
        <v>295856000</v>
      </c>
      <c r="D35" s="659">
        <f>+D36+D37+D38</f>
        <v>286405000</v>
      </c>
      <c r="E35" s="659">
        <f>+E36+E37+E38</f>
        <v>9451000</v>
      </c>
      <c r="F35" s="659">
        <f>+F36+F37+F38</f>
        <v>0</v>
      </c>
    </row>
    <row r="36" spans="1:6" s="337" customFormat="1" ht="12" customHeight="1">
      <c r="A36" s="396" t="s">
        <v>474</v>
      </c>
      <c r="B36" s="397" t="s">
        <v>235</v>
      </c>
      <c r="C36" s="655"/>
      <c r="D36" s="655"/>
      <c r="E36" s="655"/>
      <c r="F36" s="655"/>
    </row>
    <row r="37" spans="1:6" s="337" customFormat="1" ht="12" customHeight="1">
      <c r="A37" s="396" t="s">
        <v>475</v>
      </c>
      <c r="B37" s="398" t="s">
        <v>1</v>
      </c>
      <c r="C37" s="656"/>
      <c r="D37" s="656"/>
      <c r="E37" s="656"/>
      <c r="F37" s="656"/>
    </row>
    <row r="38" spans="1:6" s="403" customFormat="1" ht="12" customHeight="1" thickBot="1">
      <c r="A38" s="395" t="s">
        <v>476</v>
      </c>
      <c r="B38" s="127" t="s">
        <v>477</v>
      </c>
      <c r="C38" s="657">
        <f>D38+E38</f>
        <v>295856000</v>
      </c>
      <c r="D38" s="657">
        <v>286405000</v>
      </c>
      <c r="E38" s="657">
        <v>9451000</v>
      </c>
      <c r="F38" s="657"/>
    </row>
    <row r="39" spans="1:6" s="403" customFormat="1" ht="15" customHeight="1" thickBot="1">
      <c r="A39" s="218" t="s">
        <v>25</v>
      </c>
      <c r="B39" s="219" t="s">
        <v>478</v>
      </c>
      <c r="C39" s="660">
        <f>+C34+C35</f>
        <v>295919000</v>
      </c>
      <c r="D39" s="660">
        <f>+D34+D35</f>
        <v>286405000</v>
      </c>
      <c r="E39" s="660">
        <f>+E34+E35</f>
        <v>9514000</v>
      </c>
      <c r="F39" s="660">
        <f>+F34+F35</f>
        <v>0</v>
      </c>
    </row>
    <row r="40" spans="1:6" s="403" customFormat="1" ht="15" customHeight="1">
      <c r="A40" s="220"/>
      <c r="B40" s="221"/>
      <c r="C40" s="335"/>
      <c r="D40" s="335"/>
      <c r="E40" s="335"/>
      <c r="F40" s="335"/>
    </row>
    <row r="41" spans="1:6" ht="13.5" thickBot="1">
      <c r="A41" s="222"/>
      <c r="B41" s="223"/>
      <c r="C41" s="336"/>
      <c r="D41" s="336"/>
      <c r="E41" s="336"/>
      <c r="F41" s="336"/>
    </row>
    <row r="42" spans="1:6" s="402" customFormat="1" ht="16.5" customHeight="1" thickBot="1">
      <c r="A42" s="847" t="s">
        <v>55</v>
      </c>
      <c r="B42" s="848"/>
      <c r="C42" s="848"/>
      <c r="D42" s="848"/>
      <c r="E42" s="848"/>
      <c r="F42" s="849"/>
    </row>
    <row r="43" spans="1:6" s="404" customFormat="1" ht="12" customHeight="1" thickBot="1">
      <c r="A43" s="191" t="s">
        <v>16</v>
      </c>
      <c r="B43" s="113" t="s">
        <v>479</v>
      </c>
      <c r="C43" s="653">
        <f>SUM(C44:C48)</f>
        <v>289419000</v>
      </c>
      <c r="D43" s="653">
        <f>SUM(D44:D48)</f>
        <v>279905000</v>
      </c>
      <c r="E43" s="653">
        <f>SUM(E44:E48)</f>
        <v>9514000</v>
      </c>
      <c r="F43" s="653">
        <f>SUM(F44:F48)</f>
        <v>0</v>
      </c>
    </row>
    <row r="44" spans="1:6" ht="12" customHeight="1">
      <c r="A44" s="395" t="s">
        <v>96</v>
      </c>
      <c r="B44" s="8" t="s">
        <v>46</v>
      </c>
      <c r="C44" s="655">
        <f>D44+E44</f>
        <v>152377000</v>
      </c>
      <c r="D44" s="655">
        <v>149352000</v>
      </c>
      <c r="E44" s="655">
        <v>3025000</v>
      </c>
      <c r="F44" s="655"/>
    </row>
    <row r="45" spans="1:6" ht="12" customHeight="1">
      <c r="A45" s="395" t="s">
        <v>97</v>
      </c>
      <c r="B45" s="7" t="s">
        <v>176</v>
      </c>
      <c r="C45" s="655">
        <f>D45+E45</f>
        <v>46657000</v>
      </c>
      <c r="D45" s="661">
        <v>45840000</v>
      </c>
      <c r="E45" s="661">
        <v>817000</v>
      </c>
      <c r="F45" s="661"/>
    </row>
    <row r="46" spans="1:6" ht="12" customHeight="1">
      <c r="A46" s="395" t="s">
        <v>98</v>
      </c>
      <c r="B46" s="7" t="s">
        <v>133</v>
      </c>
      <c r="C46" s="655">
        <f>D46+E46</f>
        <v>90385000</v>
      </c>
      <c r="D46" s="661">
        <v>84713000</v>
      </c>
      <c r="E46" s="661">
        <v>5672000</v>
      </c>
      <c r="F46" s="661"/>
    </row>
    <row r="47" spans="1:6" ht="12" customHeight="1">
      <c r="A47" s="395" t="s">
        <v>99</v>
      </c>
      <c r="B47" s="7" t="s">
        <v>177</v>
      </c>
      <c r="C47" s="661"/>
      <c r="D47" s="661"/>
      <c r="E47" s="661"/>
      <c r="F47" s="661"/>
    </row>
    <row r="48" spans="1:6" ht="12" customHeight="1" thickBot="1">
      <c r="A48" s="395" t="s">
        <v>141</v>
      </c>
      <c r="B48" s="7" t="s">
        <v>178</v>
      </c>
      <c r="C48" s="661"/>
      <c r="D48" s="661"/>
      <c r="E48" s="661"/>
      <c r="F48" s="661"/>
    </row>
    <row r="49" spans="1:6" ht="12" customHeight="1" thickBot="1">
      <c r="A49" s="191" t="s">
        <v>17</v>
      </c>
      <c r="B49" s="113" t="s">
        <v>480</v>
      </c>
      <c r="C49" s="653">
        <f>SUM(C50:C52)</f>
        <v>6500000</v>
      </c>
      <c r="D49" s="653">
        <f>SUM(D50:D52)</f>
        <v>6500000</v>
      </c>
      <c r="E49" s="653">
        <f>SUM(E50:E52)</f>
        <v>0</v>
      </c>
      <c r="F49" s="653">
        <f>SUM(F50:F52)</f>
        <v>0</v>
      </c>
    </row>
    <row r="50" spans="1:6" s="404" customFormat="1" ht="12" customHeight="1">
      <c r="A50" s="395" t="s">
        <v>102</v>
      </c>
      <c r="B50" s="8" t="s">
        <v>226</v>
      </c>
      <c r="C50" s="655">
        <f>D50+E50</f>
        <v>6500000</v>
      </c>
      <c r="D50" s="655">
        <v>6500000</v>
      </c>
      <c r="E50" s="655"/>
      <c r="F50" s="655"/>
    </row>
    <row r="51" spans="1:6" ht="12" customHeight="1">
      <c r="A51" s="395" t="s">
        <v>103</v>
      </c>
      <c r="B51" s="7" t="s">
        <v>180</v>
      </c>
      <c r="C51" s="661"/>
      <c r="D51" s="661"/>
      <c r="E51" s="661"/>
      <c r="F51" s="661"/>
    </row>
    <row r="52" spans="1:6" ht="12" customHeight="1">
      <c r="A52" s="395" t="s">
        <v>104</v>
      </c>
      <c r="B52" s="7" t="s">
        <v>56</v>
      </c>
      <c r="C52" s="661"/>
      <c r="D52" s="661"/>
      <c r="E52" s="661"/>
      <c r="F52" s="661"/>
    </row>
    <row r="53" spans="1:6" ht="12" customHeight="1" thickBot="1">
      <c r="A53" s="395" t="s">
        <v>105</v>
      </c>
      <c r="B53" s="7" t="s">
        <v>2</v>
      </c>
      <c r="C53" s="661"/>
      <c r="D53" s="661"/>
      <c r="E53" s="661"/>
      <c r="F53" s="661"/>
    </row>
    <row r="54" spans="1:6" ht="15" customHeight="1" thickBot="1">
      <c r="A54" s="191" t="s">
        <v>18</v>
      </c>
      <c r="B54" s="224" t="s">
        <v>481</v>
      </c>
      <c r="C54" s="662">
        <f>+C43+C49</f>
        <v>295919000</v>
      </c>
      <c r="D54" s="662">
        <f>+D43+D49</f>
        <v>286405000</v>
      </c>
      <c r="E54" s="662">
        <f>+E43+E49</f>
        <v>9514000</v>
      </c>
      <c r="F54" s="662">
        <f>+F43+F49</f>
        <v>0</v>
      </c>
    </row>
    <row r="55" spans="3:6" ht="13.5" thickBot="1">
      <c r="C55" s="663"/>
      <c r="D55" s="663"/>
      <c r="E55" s="663"/>
      <c r="F55" s="663"/>
    </row>
    <row r="56" spans="1:6" ht="15" customHeight="1" thickBot="1">
      <c r="A56" s="227" t="s">
        <v>199</v>
      </c>
      <c r="B56" s="228"/>
      <c r="C56" s="110">
        <v>44</v>
      </c>
      <c r="D56" s="110">
        <v>44</v>
      </c>
      <c r="E56" s="110"/>
      <c r="F56" s="110"/>
    </row>
    <row r="57" spans="1:6" ht="14.25" customHeight="1" thickBot="1">
      <c r="A57" s="227" t="s">
        <v>200</v>
      </c>
      <c r="B57" s="228"/>
      <c r="C57" s="110"/>
      <c r="D57" s="110"/>
      <c r="E57" s="110"/>
      <c r="F57" s="110"/>
    </row>
  </sheetData>
  <sheetProtection formatCells="0"/>
  <mergeCells count="6">
    <mergeCell ref="B1:F1"/>
    <mergeCell ref="B4:F4"/>
    <mergeCell ref="C2:F2"/>
    <mergeCell ref="C5:F5"/>
    <mergeCell ref="A6:F6"/>
    <mergeCell ref="A42:F4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zoomScalePageLayoutView="0" workbookViewId="0" topLeftCell="A22">
      <selection activeCell="D39" sqref="D39"/>
    </sheetView>
  </sheetViews>
  <sheetFormatPr defaultColWidth="9.375" defaultRowHeight="12.75"/>
  <cols>
    <col min="1" max="1" width="13.75390625" style="225" customWidth="1"/>
    <col min="2" max="2" width="68.375" style="226" customWidth="1"/>
    <col min="3" max="6" width="12.75390625" style="475" customWidth="1"/>
    <col min="7" max="16384" width="9.375" style="226" customWidth="1"/>
  </cols>
  <sheetData>
    <row r="1" spans="1:6" s="214" customFormat="1" ht="21" customHeight="1" thickBot="1">
      <c r="A1" s="859" t="s">
        <v>739</v>
      </c>
      <c r="B1" s="859"/>
      <c r="C1" s="859"/>
      <c r="D1" s="859"/>
      <c r="E1" s="859"/>
      <c r="F1" s="859"/>
    </row>
    <row r="2" spans="1:6" s="400" customFormat="1" ht="35.25" customHeight="1">
      <c r="A2" s="470" t="s">
        <v>197</v>
      </c>
      <c r="B2" s="332" t="s">
        <v>587</v>
      </c>
      <c r="C2" s="852" t="s">
        <v>585</v>
      </c>
      <c r="D2" s="852"/>
      <c r="E2" s="852"/>
      <c r="F2" s="853"/>
    </row>
    <row r="3" spans="1:6" s="400" customFormat="1" ht="23.25" thickBot="1">
      <c r="A3" s="471" t="s">
        <v>196</v>
      </c>
      <c r="B3" s="333" t="s">
        <v>460</v>
      </c>
      <c r="C3" s="468" t="s">
        <v>48</v>
      </c>
      <c r="D3" s="426" t="s">
        <v>495</v>
      </c>
      <c r="E3" s="426" t="s">
        <v>496</v>
      </c>
      <c r="F3" s="427" t="s">
        <v>497</v>
      </c>
    </row>
    <row r="4" spans="1:6" s="401" customFormat="1" ht="15.75" customHeight="1" thickBot="1">
      <c r="A4" s="858" t="s">
        <v>726</v>
      </c>
      <c r="B4" s="858"/>
      <c r="C4" s="858"/>
      <c r="D4" s="858"/>
      <c r="E4" s="858"/>
      <c r="F4" s="858"/>
    </row>
    <row r="5" spans="1:6" ht="13.5" thickBot="1">
      <c r="A5" s="359" t="s">
        <v>198</v>
      </c>
      <c r="B5" s="216" t="s">
        <v>51</v>
      </c>
      <c r="C5" s="860" t="s">
        <v>665</v>
      </c>
      <c r="D5" s="861"/>
      <c r="E5" s="861"/>
      <c r="F5" s="862"/>
    </row>
    <row r="6" spans="1:6" s="402" customFormat="1" ht="15.75" customHeight="1" thickBot="1">
      <c r="A6" s="847" t="s">
        <v>53</v>
      </c>
      <c r="B6" s="848"/>
      <c r="C6" s="848"/>
      <c r="D6" s="848"/>
      <c r="E6" s="848"/>
      <c r="F6" s="849"/>
    </row>
    <row r="7" spans="1:6" s="337" customFormat="1" ht="12" customHeight="1" thickBot="1">
      <c r="A7" s="491" t="s">
        <v>16</v>
      </c>
      <c r="B7" s="492" t="s">
        <v>461</v>
      </c>
      <c r="C7" s="664">
        <f aca="true" t="shared" si="0" ref="C7:C39">SUM(D7:F7)</f>
        <v>0</v>
      </c>
      <c r="D7" s="653">
        <f>SUM(D8:D17)</f>
        <v>0</v>
      </c>
      <c r="E7" s="653">
        <f>SUM(E8:E17)</f>
        <v>0</v>
      </c>
      <c r="F7" s="653">
        <f>SUM(F8:F17)</f>
        <v>0</v>
      </c>
    </row>
    <row r="8" spans="1:6" s="337" customFormat="1" ht="12" customHeight="1">
      <c r="A8" s="394" t="s">
        <v>96</v>
      </c>
      <c r="B8" s="509" t="s">
        <v>288</v>
      </c>
      <c r="C8" s="665">
        <f t="shared" si="0"/>
        <v>0</v>
      </c>
      <c r="D8" s="665">
        <v>0</v>
      </c>
      <c r="E8" s="649"/>
      <c r="F8" s="649"/>
    </row>
    <row r="9" spans="1:6" s="337" customFormat="1" ht="12" customHeight="1">
      <c r="A9" s="395" t="s">
        <v>97</v>
      </c>
      <c r="B9" s="510" t="s">
        <v>289</v>
      </c>
      <c r="C9" s="666">
        <f t="shared" si="0"/>
        <v>0</v>
      </c>
      <c r="D9" s="666">
        <v>0</v>
      </c>
      <c r="E9" s="650"/>
      <c r="F9" s="650"/>
    </row>
    <row r="10" spans="1:6" s="337" customFormat="1" ht="12" customHeight="1">
      <c r="A10" s="395" t="s">
        <v>98</v>
      </c>
      <c r="B10" s="510" t="s">
        <v>290</v>
      </c>
      <c r="C10" s="666">
        <f t="shared" si="0"/>
        <v>0</v>
      </c>
      <c r="D10" s="666">
        <v>0</v>
      </c>
      <c r="E10" s="650"/>
      <c r="F10" s="650"/>
    </row>
    <row r="11" spans="1:6" s="337" customFormat="1" ht="12" customHeight="1">
      <c r="A11" s="395" t="s">
        <v>99</v>
      </c>
      <c r="B11" s="510" t="s">
        <v>291</v>
      </c>
      <c r="C11" s="666">
        <f t="shared" si="0"/>
        <v>0</v>
      </c>
      <c r="D11" s="666">
        <v>0</v>
      </c>
      <c r="E11" s="650"/>
      <c r="F11" s="650"/>
    </row>
    <row r="12" spans="1:6" s="337" customFormat="1" ht="12" customHeight="1">
      <c r="A12" s="395" t="s">
        <v>141</v>
      </c>
      <c r="B12" s="510" t="s">
        <v>292</v>
      </c>
      <c r="C12" s="666">
        <f t="shared" si="0"/>
        <v>0</v>
      </c>
      <c r="D12" s="666">
        <v>0</v>
      </c>
      <c r="E12" s="650"/>
      <c r="F12" s="650"/>
    </row>
    <row r="13" spans="1:6" s="337" customFormat="1" ht="12" customHeight="1">
      <c r="A13" s="395" t="s">
        <v>100</v>
      </c>
      <c r="B13" s="510" t="s">
        <v>462</v>
      </c>
      <c r="C13" s="666">
        <f t="shared" si="0"/>
        <v>0</v>
      </c>
      <c r="D13" s="666">
        <v>0</v>
      </c>
      <c r="E13" s="650"/>
      <c r="F13" s="650"/>
    </row>
    <row r="14" spans="1:6" s="337" customFormat="1" ht="12" customHeight="1">
      <c r="A14" s="395" t="s">
        <v>101</v>
      </c>
      <c r="B14" s="510" t="s">
        <v>463</v>
      </c>
      <c r="C14" s="666">
        <f t="shared" si="0"/>
        <v>0</v>
      </c>
      <c r="D14" s="666">
        <v>0</v>
      </c>
      <c r="E14" s="650"/>
      <c r="F14" s="650"/>
    </row>
    <row r="15" spans="1:6" s="337" customFormat="1" ht="12" customHeight="1">
      <c r="A15" s="395" t="s">
        <v>111</v>
      </c>
      <c r="B15" s="510" t="s">
        <v>295</v>
      </c>
      <c r="C15" s="666">
        <f t="shared" si="0"/>
        <v>0</v>
      </c>
      <c r="D15" s="667">
        <v>0</v>
      </c>
      <c r="E15" s="651"/>
      <c r="F15" s="651"/>
    </row>
    <row r="16" spans="1:6" s="403" customFormat="1" ht="12" customHeight="1">
      <c r="A16" s="395" t="s">
        <v>112</v>
      </c>
      <c r="B16" s="510" t="s">
        <v>296</v>
      </c>
      <c r="C16" s="666">
        <f t="shared" si="0"/>
        <v>0</v>
      </c>
      <c r="D16" s="666">
        <v>0</v>
      </c>
      <c r="E16" s="650"/>
      <c r="F16" s="650"/>
    </row>
    <row r="17" spans="1:6" s="403" customFormat="1" ht="12" customHeight="1" thickBot="1">
      <c r="A17" s="497" t="s">
        <v>113</v>
      </c>
      <c r="B17" s="511" t="s">
        <v>297</v>
      </c>
      <c r="C17" s="668">
        <f t="shared" si="0"/>
        <v>0</v>
      </c>
      <c r="D17" s="669">
        <v>0</v>
      </c>
      <c r="E17" s="652"/>
      <c r="F17" s="652"/>
    </row>
    <row r="18" spans="1:6" s="337" customFormat="1" ht="12" customHeight="1" thickBot="1">
      <c r="A18" s="478" t="s">
        <v>17</v>
      </c>
      <c r="B18" s="476" t="s">
        <v>464</v>
      </c>
      <c r="C18" s="670">
        <f t="shared" si="0"/>
        <v>0</v>
      </c>
      <c r="D18" s="653">
        <v>0</v>
      </c>
      <c r="E18" s="653">
        <f>SUM(E19:E21)</f>
        <v>0</v>
      </c>
      <c r="F18" s="653">
        <f>SUM(F19:F21)</f>
        <v>0</v>
      </c>
    </row>
    <row r="19" spans="1:6" s="403" customFormat="1" ht="12" customHeight="1">
      <c r="A19" s="394" t="s">
        <v>102</v>
      </c>
      <c r="B19" s="509" t="s">
        <v>263</v>
      </c>
      <c r="C19" s="665">
        <f t="shared" si="0"/>
        <v>0</v>
      </c>
      <c r="D19" s="650">
        <v>0</v>
      </c>
      <c r="E19" s="650"/>
      <c r="F19" s="650"/>
    </row>
    <row r="20" spans="1:6" s="403" customFormat="1" ht="12" customHeight="1">
      <c r="A20" s="395" t="s">
        <v>103</v>
      </c>
      <c r="B20" s="510" t="s">
        <v>465</v>
      </c>
      <c r="C20" s="666">
        <f t="shared" si="0"/>
        <v>0</v>
      </c>
      <c r="D20" s="650">
        <v>0</v>
      </c>
      <c r="E20" s="650"/>
      <c r="F20" s="650"/>
    </row>
    <row r="21" spans="1:6" s="403" customFormat="1" ht="12" customHeight="1">
      <c r="A21" s="395" t="s">
        <v>104</v>
      </c>
      <c r="B21" s="510" t="s">
        <v>466</v>
      </c>
      <c r="C21" s="666">
        <f t="shared" si="0"/>
        <v>0</v>
      </c>
      <c r="D21" s="650">
        <v>0</v>
      </c>
      <c r="E21" s="650"/>
      <c r="F21" s="650"/>
    </row>
    <row r="22" spans="1:6" s="403" customFormat="1" ht="12" customHeight="1" thickBot="1">
      <c r="A22" s="395" t="s">
        <v>105</v>
      </c>
      <c r="B22" s="510" t="s">
        <v>0</v>
      </c>
      <c r="C22" s="666">
        <f t="shared" si="0"/>
        <v>0</v>
      </c>
      <c r="D22" s="650">
        <v>0</v>
      </c>
      <c r="E22" s="650"/>
      <c r="F22" s="650"/>
    </row>
    <row r="23" spans="1:6" s="403" customFormat="1" ht="12" customHeight="1" thickBot="1">
      <c r="A23" s="191" t="s">
        <v>18</v>
      </c>
      <c r="B23" s="113" t="s">
        <v>167</v>
      </c>
      <c r="C23" s="649">
        <f t="shared" si="0"/>
        <v>0</v>
      </c>
      <c r="D23" s="654">
        <v>0</v>
      </c>
      <c r="E23" s="654"/>
      <c r="F23" s="654"/>
    </row>
    <row r="24" spans="1:6" s="403" customFormat="1" ht="12" customHeight="1" thickBot="1">
      <c r="A24" s="191" t="s">
        <v>19</v>
      </c>
      <c r="B24" s="113" t="s">
        <v>467</v>
      </c>
      <c r="C24" s="649">
        <f t="shared" si="0"/>
        <v>0</v>
      </c>
      <c r="D24" s="653">
        <f>+D25+D26</f>
        <v>0</v>
      </c>
      <c r="E24" s="653">
        <f>+E25+E26</f>
        <v>0</v>
      </c>
      <c r="F24" s="653">
        <f>+F25+F26</f>
        <v>0</v>
      </c>
    </row>
    <row r="25" spans="1:6" s="403" customFormat="1" ht="12" customHeight="1">
      <c r="A25" s="394" t="s">
        <v>273</v>
      </c>
      <c r="B25" s="509" t="s">
        <v>465</v>
      </c>
      <c r="C25" s="665">
        <f t="shared" si="0"/>
        <v>0</v>
      </c>
      <c r="D25" s="655">
        <v>0</v>
      </c>
      <c r="E25" s="655"/>
      <c r="F25" s="655"/>
    </row>
    <row r="26" spans="1:6" s="403" customFormat="1" ht="12" customHeight="1">
      <c r="A26" s="395" t="s">
        <v>276</v>
      </c>
      <c r="B26" s="510" t="s">
        <v>468</v>
      </c>
      <c r="C26" s="666">
        <f t="shared" si="0"/>
        <v>0</v>
      </c>
      <c r="D26" s="656">
        <v>0</v>
      </c>
      <c r="E26" s="656"/>
      <c r="F26" s="656"/>
    </row>
    <row r="27" spans="1:6" s="403" customFormat="1" ht="12" customHeight="1" thickBot="1">
      <c r="A27" s="395" t="s">
        <v>277</v>
      </c>
      <c r="B27" s="510" t="s">
        <v>469</v>
      </c>
      <c r="C27" s="666">
        <f t="shared" si="0"/>
        <v>0</v>
      </c>
      <c r="D27" s="657">
        <v>0</v>
      </c>
      <c r="E27" s="657"/>
      <c r="F27" s="657"/>
    </row>
    <row r="28" spans="1:6" s="403" customFormat="1" ht="12" customHeight="1" thickBot="1">
      <c r="A28" s="191" t="s">
        <v>20</v>
      </c>
      <c r="B28" s="113" t="s">
        <v>470</v>
      </c>
      <c r="C28" s="649">
        <f t="shared" si="0"/>
        <v>0</v>
      </c>
      <c r="D28" s="653">
        <f>+D29+D30+D31</f>
        <v>0</v>
      </c>
      <c r="E28" s="653">
        <f>+E29+E30+E31</f>
        <v>0</v>
      </c>
      <c r="F28" s="653">
        <f>+F29+F30+F31</f>
        <v>0</v>
      </c>
    </row>
    <row r="29" spans="1:6" s="403" customFormat="1" ht="12" customHeight="1">
      <c r="A29" s="394" t="s">
        <v>89</v>
      </c>
      <c r="B29" s="509" t="s">
        <v>302</v>
      </c>
      <c r="C29" s="665">
        <f t="shared" si="0"/>
        <v>0</v>
      </c>
      <c r="D29" s="655">
        <v>0</v>
      </c>
      <c r="E29" s="655"/>
      <c r="F29" s="655"/>
    </row>
    <row r="30" spans="1:6" s="403" customFormat="1" ht="12" customHeight="1">
      <c r="A30" s="395" t="s">
        <v>90</v>
      </c>
      <c r="B30" s="510" t="s">
        <v>303</v>
      </c>
      <c r="C30" s="666">
        <f t="shared" si="0"/>
        <v>0</v>
      </c>
      <c r="D30" s="656">
        <v>0</v>
      </c>
      <c r="E30" s="656"/>
      <c r="F30" s="656"/>
    </row>
    <row r="31" spans="1:6" s="403" customFormat="1" ht="12" customHeight="1" thickBot="1">
      <c r="A31" s="395" t="s">
        <v>91</v>
      </c>
      <c r="B31" s="510" t="s">
        <v>304</v>
      </c>
      <c r="C31" s="666">
        <f t="shared" si="0"/>
        <v>0</v>
      </c>
      <c r="D31" s="657">
        <v>0</v>
      </c>
      <c r="E31" s="657"/>
      <c r="F31" s="657"/>
    </row>
    <row r="32" spans="1:6" s="337" customFormat="1" ht="12" customHeight="1" thickBot="1">
      <c r="A32" s="191" t="s">
        <v>21</v>
      </c>
      <c r="B32" s="113" t="s">
        <v>416</v>
      </c>
      <c r="C32" s="649">
        <f t="shared" si="0"/>
        <v>0</v>
      </c>
      <c r="D32" s="654">
        <v>0</v>
      </c>
      <c r="E32" s="654"/>
      <c r="F32" s="654"/>
    </row>
    <row r="33" spans="1:6" s="337" customFormat="1" ht="12" customHeight="1" thickBot="1">
      <c r="A33" s="191" t="s">
        <v>22</v>
      </c>
      <c r="B33" s="113" t="s">
        <v>471</v>
      </c>
      <c r="C33" s="649">
        <f t="shared" si="0"/>
        <v>0</v>
      </c>
      <c r="D33" s="658">
        <v>0</v>
      </c>
      <c r="E33" s="658"/>
      <c r="F33" s="658"/>
    </row>
    <row r="34" spans="1:6" s="337" customFormat="1" ht="12" customHeight="1" thickBot="1">
      <c r="A34" s="184" t="s">
        <v>23</v>
      </c>
      <c r="B34" s="113" t="s">
        <v>472</v>
      </c>
      <c r="C34" s="649">
        <f t="shared" si="0"/>
        <v>0</v>
      </c>
      <c r="D34" s="659">
        <f>+D7+D18+D23+D24+D28+D32+D33</f>
        <v>0</v>
      </c>
      <c r="E34" s="659">
        <f>+E7+E18+E23+E24+E28+E32+E33</f>
        <v>0</v>
      </c>
      <c r="F34" s="659">
        <f>+F7+F18+F23+F24+F28+F32+F33</f>
        <v>0</v>
      </c>
    </row>
    <row r="35" spans="1:6" s="337" customFormat="1" ht="12" customHeight="1" thickBot="1">
      <c r="A35" s="479" t="s">
        <v>24</v>
      </c>
      <c r="B35" s="113" t="s">
        <v>473</v>
      </c>
      <c r="C35" s="649">
        <f t="shared" si="0"/>
        <v>118131000</v>
      </c>
      <c r="D35" s="659">
        <f>+D36+D37+D38</f>
        <v>118131000</v>
      </c>
      <c r="E35" s="659">
        <f>+E36+E37+E38</f>
        <v>0</v>
      </c>
      <c r="F35" s="659">
        <f>+F36+F37+F38</f>
        <v>0</v>
      </c>
    </row>
    <row r="36" spans="1:6" s="337" customFormat="1" ht="12" customHeight="1">
      <c r="A36" s="394" t="s">
        <v>474</v>
      </c>
      <c r="B36" s="509" t="s">
        <v>235</v>
      </c>
      <c r="C36" s="665">
        <f t="shared" si="0"/>
        <v>0</v>
      </c>
      <c r="D36" s="655">
        <v>0</v>
      </c>
      <c r="E36" s="655"/>
      <c r="F36" s="655"/>
    </row>
    <row r="37" spans="1:6" s="337" customFormat="1" ht="12" customHeight="1">
      <c r="A37" s="395" t="s">
        <v>475</v>
      </c>
      <c r="B37" s="510" t="s">
        <v>1</v>
      </c>
      <c r="C37" s="666">
        <f t="shared" si="0"/>
        <v>0</v>
      </c>
      <c r="D37" s="656">
        <v>0</v>
      </c>
      <c r="E37" s="656"/>
      <c r="F37" s="656"/>
    </row>
    <row r="38" spans="1:6" s="403" customFormat="1" ht="12" customHeight="1" thickBot="1">
      <c r="A38" s="395" t="s">
        <v>476</v>
      </c>
      <c r="B38" s="510" t="s">
        <v>477</v>
      </c>
      <c r="C38" s="666">
        <f t="shared" si="0"/>
        <v>118131000</v>
      </c>
      <c r="D38" s="657">
        <v>118131000</v>
      </c>
      <c r="E38" s="657"/>
      <c r="F38" s="657"/>
    </row>
    <row r="39" spans="1:6" s="403" customFormat="1" ht="15" customHeight="1" thickBot="1">
      <c r="A39" s="479" t="s">
        <v>25</v>
      </c>
      <c r="B39" s="513" t="s">
        <v>478</v>
      </c>
      <c r="C39" s="671">
        <f t="shared" si="0"/>
        <v>118131000</v>
      </c>
      <c r="D39" s="660">
        <f>+D34+D35</f>
        <v>118131000</v>
      </c>
      <c r="E39" s="660">
        <f>+E34+E35</f>
        <v>0</v>
      </c>
      <c r="F39" s="660">
        <f>+F34+F35</f>
        <v>0</v>
      </c>
    </row>
    <row r="40" spans="1:6" s="403" customFormat="1" ht="15" customHeight="1">
      <c r="A40" s="220"/>
      <c r="B40" s="221"/>
      <c r="C40" s="472"/>
      <c r="D40" s="473"/>
      <c r="E40" s="473"/>
      <c r="F40" s="473"/>
    </row>
    <row r="41" spans="1:3" ht="13.5" thickBot="1">
      <c r="A41" s="222"/>
      <c r="B41" s="223"/>
      <c r="C41" s="474"/>
    </row>
    <row r="42" spans="1:6" s="402" customFormat="1" ht="16.5" customHeight="1" thickBot="1">
      <c r="A42" s="847" t="s">
        <v>55</v>
      </c>
      <c r="B42" s="848"/>
      <c r="C42" s="848"/>
      <c r="D42" s="848"/>
      <c r="E42" s="848"/>
      <c r="F42" s="849"/>
    </row>
    <row r="43" spans="1:6" s="404" customFormat="1" ht="12" customHeight="1" thickBot="1">
      <c r="A43" s="499" t="s">
        <v>16</v>
      </c>
      <c r="B43" s="500" t="s">
        <v>479</v>
      </c>
      <c r="C43" s="664">
        <f aca="true" t="shared" si="1" ref="C43:C54">SUM(D43:F43)</f>
        <v>118131000</v>
      </c>
      <c r="D43" s="653">
        <f>SUM(D44:D48)</f>
        <v>118131000</v>
      </c>
      <c r="E43" s="653">
        <f>SUM(E44:E48)</f>
        <v>0</v>
      </c>
      <c r="F43" s="653">
        <f>SUM(F44:F48)</f>
        <v>0</v>
      </c>
    </row>
    <row r="44" spans="1:6" ht="12" customHeight="1">
      <c r="A44" s="394" t="s">
        <v>96</v>
      </c>
      <c r="B44" s="9" t="s">
        <v>46</v>
      </c>
      <c r="C44" s="649">
        <f t="shared" si="1"/>
        <v>82232000</v>
      </c>
      <c r="D44" s="672">
        <v>82232000</v>
      </c>
      <c r="E44" s="655"/>
      <c r="F44" s="655"/>
    </row>
    <row r="45" spans="1:6" ht="12" customHeight="1">
      <c r="A45" s="395" t="s">
        <v>97</v>
      </c>
      <c r="B45" s="7" t="s">
        <v>176</v>
      </c>
      <c r="C45" s="650">
        <f t="shared" si="1"/>
        <v>24647000</v>
      </c>
      <c r="D45" s="673">
        <v>24647000</v>
      </c>
      <c r="E45" s="661"/>
      <c r="F45" s="661"/>
    </row>
    <row r="46" spans="1:6" ht="12" customHeight="1">
      <c r="A46" s="395" t="s">
        <v>98</v>
      </c>
      <c r="B46" s="7" t="s">
        <v>133</v>
      </c>
      <c r="C46" s="650">
        <f t="shared" si="1"/>
        <v>11252000</v>
      </c>
      <c r="D46" s="673">
        <v>11252000</v>
      </c>
      <c r="E46" s="661"/>
      <c r="F46" s="661"/>
    </row>
    <row r="47" spans="1:6" ht="12" customHeight="1">
      <c r="A47" s="395" t="s">
        <v>99</v>
      </c>
      <c r="B47" s="7" t="s">
        <v>177</v>
      </c>
      <c r="C47" s="650">
        <f t="shared" si="1"/>
        <v>0</v>
      </c>
      <c r="D47" s="673">
        <v>0</v>
      </c>
      <c r="E47" s="661"/>
      <c r="F47" s="661"/>
    </row>
    <row r="48" spans="1:6" ht="12" customHeight="1" thickBot="1">
      <c r="A48" s="497" t="s">
        <v>141</v>
      </c>
      <c r="B48" s="498" t="s">
        <v>178</v>
      </c>
      <c r="C48" s="674">
        <f t="shared" si="1"/>
        <v>0</v>
      </c>
      <c r="D48" s="673">
        <v>0</v>
      </c>
      <c r="E48" s="661"/>
      <c r="F48" s="661"/>
    </row>
    <row r="49" spans="1:6" ht="12" customHeight="1" thickBot="1">
      <c r="A49" s="495" t="s">
        <v>17</v>
      </c>
      <c r="B49" s="496" t="s">
        <v>480</v>
      </c>
      <c r="C49" s="670">
        <f t="shared" si="1"/>
        <v>0</v>
      </c>
      <c r="D49" s="653">
        <f>SUM(D50:D52)</f>
        <v>0</v>
      </c>
      <c r="E49" s="653">
        <f>SUM(E50:E52)</f>
        <v>0</v>
      </c>
      <c r="F49" s="653">
        <f>SUM(F50:F52)</f>
        <v>0</v>
      </c>
    </row>
    <row r="50" spans="1:6" s="404" customFormat="1" ht="12" customHeight="1">
      <c r="A50" s="394" t="s">
        <v>102</v>
      </c>
      <c r="B50" s="9" t="s">
        <v>226</v>
      </c>
      <c r="C50" s="649">
        <f t="shared" si="1"/>
        <v>0</v>
      </c>
      <c r="D50" s="655">
        <v>0</v>
      </c>
      <c r="E50" s="655"/>
      <c r="F50" s="655"/>
    </row>
    <row r="51" spans="1:6" ht="12" customHeight="1">
      <c r="A51" s="395" t="s">
        <v>103</v>
      </c>
      <c r="B51" s="7" t="s">
        <v>180</v>
      </c>
      <c r="C51" s="650">
        <f t="shared" si="1"/>
        <v>0</v>
      </c>
      <c r="D51" s="661">
        <v>0</v>
      </c>
      <c r="E51" s="661"/>
      <c r="F51" s="661"/>
    </row>
    <row r="52" spans="1:6" ht="12" customHeight="1">
      <c r="A52" s="395" t="s">
        <v>104</v>
      </c>
      <c r="B52" s="7" t="s">
        <v>56</v>
      </c>
      <c r="C52" s="650">
        <f t="shared" si="1"/>
        <v>0</v>
      </c>
      <c r="D52" s="661">
        <v>0</v>
      </c>
      <c r="E52" s="661"/>
      <c r="F52" s="661"/>
    </row>
    <row r="53" spans="1:6" ht="12" customHeight="1" thickBot="1">
      <c r="A53" s="395" t="s">
        <v>105</v>
      </c>
      <c r="B53" s="7" t="s">
        <v>2</v>
      </c>
      <c r="C53" s="650">
        <f t="shared" si="1"/>
        <v>0</v>
      </c>
      <c r="D53" s="661">
        <v>0</v>
      </c>
      <c r="E53" s="661"/>
      <c r="F53" s="661"/>
    </row>
    <row r="54" spans="1:6" ht="15" customHeight="1" thickBot="1">
      <c r="A54" s="191" t="s">
        <v>18</v>
      </c>
      <c r="B54" s="512" t="s">
        <v>481</v>
      </c>
      <c r="C54" s="671">
        <f t="shared" si="1"/>
        <v>118131000</v>
      </c>
      <c r="D54" s="662">
        <f>+D43+D49</f>
        <v>118131000</v>
      </c>
      <c r="E54" s="662">
        <f>+E43+E49</f>
        <v>0</v>
      </c>
      <c r="F54" s="662">
        <f>+F43+F49</f>
        <v>0</v>
      </c>
    </row>
    <row r="55" spans="3:6" ht="13.5" thickBot="1">
      <c r="C55" s="663"/>
      <c r="D55" s="663"/>
      <c r="E55" s="663"/>
      <c r="F55" s="663"/>
    </row>
    <row r="56" spans="1:6" ht="15" customHeight="1" thickBot="1">
      <c r="A56" s="227" t="s">
        <v>199</v>
      </c>
      <c r="B56" s="228"/>
      <c r="C56" s="110">
        <v>26</v>
      </c>
      <c r="D56" s="110">
        <v>26</v>
      </c>
      <c r="E56" s="110"/>
      <c r="F56" s="110"/>
    </row>
    <row r="57" spans="1:6" ht="14.25" customHeight="1" thickBot="1">
      <c r="A57" s="227" t="s">
        <v>200</v>
      </c>
      <c r="B57" s="228"/>
      <c r="C57" s="110"/>
      <c r="D57" s="110"/>
      <c r="E57" s="110"/>
      <c r="F57" s="110"/>
    </row>
  </sheetData>
  <sheetProtection selectLockedCells="1" selectUnlockedCells="1"/>
  <mergeCells count="6">
    <mergeCell ref="A4:F4"/>
    <mergeCell ref="A6:F6"/>
    <mergeCell ref="A42:F42"/>
    <mergeCell ref="C2:F2"/>
    <mergeCell ref="A1:F1"/>
    <mergeCell ref="C5:F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zoomScalePageLayoutView="0" workbookViewId="0" topLeftCell="A25">
      <selection activeCell="E39" sqref="E39"/>
    </sheetView>
  </sheetViews>
  <sheetFormatPr defaultColWidth="9.375" defaultRowHeight="12.75"/>
  <cols>
    <col min="1" max="1" width="13.75390625" style="225" customWidth="1"/>
    <col min="2" max="2" width="62.375" style="226" customWidth="1"/>
    <col min="3" max="6" width="12.75390625" style="475" customWidth="1"/>
    <col min="7" max="16384" width="9.375" style="226" customWidth="1"/>
  </cols>
  <sheetData>
    <row r="1" spans="1:6" s="214" customFormat="1" ht="21" customHeight="1" thickBot="1">
      <c r="A1" s="859" t="s">
        <v>742</v>
      </c>
      <c r="B1" s="859"/>
      <c r="C1" s="859"/>
      <c r="D1" s="859"/>
      <c r="E1" s="859"/>
      <c r="F1" s="859"/>
    </row>
    <row r="2" spans="1:6" s="400" customFormat="1" ht="37.5" customHeight="1">
      <c r="A2" s="470" t="s">
        <v>197</v>
      </c>
      <c r="B2" s="332" t="s">
        <v>499</v>
      </c>
      <c r="C2" s="852" t="s">
        <v>589</v>
      </c>
      <c r="D2" s="852"/>
      <c r="E2" s="852"/>
      <c r="F2" s="853"/>
    </row>
    <row r="3" spans="1:6" s="400" customFormat="1" ht="30.75" customHeight="1" thickBot="1">
      <c r="A3" s="471" t="s">
        <v>196</v>
      </c>
      <c r="B3" s="333" t="s">
        <v>460</v>
      </c>
      <c r="C3" s="468" t="s">
        <v>48</v>
      </c>
      <c r="D3" s="426" t="s">
        <v>495</v>
      </c>
      <c r="E3" s="426" t="s">
        <v>496</v>
      </c>
      <c r="F3" s="427" t="s">
        <v>497</v>
      </c>
    </row>
    <row r="4" spans="1:6" s="401" customFormat="1" ht="15.75" customHeight="1" thickBot="1">
      <c r="A4" s="858" t="s">
        <v>726</v>
      </c>
      <c r="B4" s="858"/>
      <c r="C4" s="858"/>
      <c r="D4" s="858"/>
      <c r="E4" s="858"/>
      <c r="F4" s="858"/>
    </row>
    <row r="5" spans="1:6" ht="13.5" thickBot="1">
      <c r="A5" s="359" t="s">
        <v>198</v>
      </c>
      <c r="B5" s="216" t="s">
        <v>51</v>
      </c>
      <c r="C5" s="860" t="s">
        <v>665</v>
      </c>
      <c r="D5" s="861"/>
      <c r="E5" s="861"/>
      <c r="F5" s="862"/>
    </row>
    <row r="6" spans="1:6" s="402" customFormat="1" ht="15.75" customHeight="1" thickBot="1">
      <c r="A6" s="847" t="s">
        <v>53</v>
      </c>
      <c r="B6" s="848"/>
      <c r="C6" s="848"/>
      <c r="D6" s="848"/>
      <c r="E6" s="848"/>
      <c r="F6" s="849"/>
    </row>
    <row r="7" spans="1:6" s="337" customFormat="1" ht="12" customHeight="1" thickBot="1">
      <c r="A7" s="184" t="s">
        <v>16</v>
      </c>
      <c r="B7" s="217" t="s">
        <v>461</v>
      </c>
      <c r="C7" s="649">
        <f aca="true" t="shared" si="0" ref="C7:C39">SUM(D7:F7)</f>
        <v>46000000</v>
      </c>
      <c r="D7" s="653">
        <f>SUM(D8:D17)</f>
        <v>13000000</v>
      </c>
      <c r="E7" s="653">
        <f>SUM(E8:E17)</f>
        <v>33000000</v>
      </c>
      <c r="F7" s="653">
        <f>SUM(F8:F17)</f>
        <v>0</v>
      </c>
    </row>
    <row r="8" spans="1:6" s="337" customFormat="1" ht="12" customHeight="1">
      <c r="A8" s="394" t="s">
        <v>96</v>
      </c>
      <c r="B8" s="509" t="s">
        <v>288</v>
      </c>
      <c r="C8" s="665">
        <f t="shared" si="0"/>
        <v>0</v>
      </c>
      <c r="D8" s="649">
        <v>0</v>
      </c>
      <c r="E8" s="649">
        <v>0</v>
      </c>
      <c r="F8" s="649"/>
    </row>
    <row r="9" spans="1:6" s="337" customFormat="1" ht="12" customHeight="1">
      <c r="A9" s="395" t="s">
        <v>97</v>
      </c>
      <c r="B9" s="510" t="s">
        <v>289</v>
      </c>
      <c r="C9" s="666">
        <f t="shared" si="0"/>
        <v>0</v>
      </c>
      <c r="D9" s="650">
        <v>0</v>
      </c>
      <c r="E9" s="650">
        <v>0</v>
      </c>
      <c r="F9" s="650"/>
    </row>
    <row r="10" spans="1:6" s="337" customFormat="1" ht="12" customHeight="1">
      <c r="A10" s="395" t="s">
        <v>98</v>
      </c>
      <c r="B10" s="510" t="s">
        <v>290</v>
      </c>
      <c r="C10" s="666">
        <f t="shared" si="0"/>
        <v>0</v>
      </c>
      <c r="D10" s="650">
        <v>0</v>
      </c>
      <c r="E10" s="650">
        <v>0</v>
      </c>
      <c r="F10" s="650"/>
    </row>
    <row r="11" spans="1:6" s="337" customFormat="1" ht="12" customHeight="1">
      <c r="A11" s="395" t="s">
        <v>99</v>
      </c>
      <c r="B11" s="510" t="s">
        <v>291</v>
      </c>
      <c r="C11" s="666">
        <f t="shared" si="0"/>
        <v>0</v>
      </c>
      <c r="D11" s="650">
        <v>0</v>
      </c>
      <c r="E11" s="650">
        <v>0</v>
      </c>
      <c r="F11" s="650"/>
    </row>
    <row r="12" spans="1:6" s="337" customFormat="1" ht="12" customHeight="1">
      <c r="A12" s="395" t="s">
        <v>141</v>
      </c>
      <c r="B12" s="510" t="s">
        <v>292</v>
      </c>
      <c r="C12" s="666">
        <f t="shared" si="0"/>
        <v>46000000</v>
      </c>
      <c r="D12" s="650">
        <v>13000000</v>
      </c>
      <c r="E12" s="650">
        <v>33000000</v>
      </c>
      <c r="F12" s="650"/>
    </row>
    <row r="13" spans="1:6" s="337" customFormat="1" ht="12" customHeight="1">
      <c r="A13" s="395" t="s">
        <v>100</v>
      </c>
      <c r="B13" s="510" t="s">
        <v>462</v>
      </c>
      <c r="C13" s="666">
        <f t="shared" si="0"/>
        <v>0</v>
      </c>
      <c r="D13" s="650">
        <v>0</v>
      </c>
      <c r="E13" s="650">
        <v>0</v>
      </c>
      <c r="F13" s="650"/>
    </row>
    <row r="14" spans="1:6" s="337" customFormat="1" ht="12" customHeight="1">
      <c r="A14" s="395" t="s">
        <v>101</v>
      </c>
      <c r="B14" s="510" t="s">
        <v>463</v>
      </c>
      <c r="C14" s="666">
        <f t="shared" si="0"/>
        <v>0</v>
      </c>
      <c r="D14" s="650">
        <v>0</v>
      </c>
      <c r="E14" s="650">
        <v>0</v>
      </c>
      <c r="F14" s="650"/>
    </row>
    <row r="15" spans="1:6" s="337" customFormat="1" ht="12" customHeight="1">
      <c r="A15" s="395" t="s">
        <v>111</v>
      </c>
      <c r="B15" s="510" t="s">
        <v>295</v>
      </c>
      <c r="C15" s="666">
        <f t="shared" si="0"/>
        <v>0</v>
      </c>
      <c r="D15" s="651">
        <v>0</v>
      </c>
      <c r="E15" s="651">
        <v>0</v>
      </c>
      <c r="F15" s="651"/>
    </row>
    <row r="16" spans="1:6" s="403" customFormat="1" ht="12" customHeight="1">
      <c r="A16" s="395" t="s">
        <v>112</v>
      </c>
      <c r="B16" s="510" t="s">
        <v>296</v>
      </c>
      <c r="C16" s="666">
        <f t="shared" si="0"/>
        <v>0</v>
      </c>
      <c r="D16" s="650">
        <v>0</v>
      </c>
      <c r="E16" s="650">
        <v>0</v>
      </c>
      <c r="F16" s="650"/>
    </row>
    <row r="17" spans="1:6" s="403" customFormat="1" ht="12" customHeight="1" thickBot="1">
      <c r="A17" s="497" t="s">
        <v>113</v>
      </c>
      <c r="B17" s="511" t="s">
        <v>297</v>
      </c>
      <c r="C17" s="668">
        <f t="shared" si="0"/>
        <v>0</v>
      </c>
      <c r="D17" s="652">
        <v>0</v>
      </c>
      <c r="E17" s="652">
        <v>0</v>
      </c>
      <c r="F17" s="652"/>
    </row>
    <row r="18" spans="1:6" s="337" customFormat="1" ht="12" customHeight="1" thickBot="1">
      <c r="A18" s="184" t="s">
        <v>17</v>
      </c>
      <c r="B18" s="217" t="s">
        <v>464</v>
      </c>
      <c r="C18" s="649">
        <f t="shared" si="0"/>
        <v>8820000</v>
      </c>
      <c r="D18" s="653">
        <f>SUM(D19:D21)</f>
        <v>8820000</v>
      </c>
      <c r="E18" s="653">
        <f>SUM(E19:E21)</f>
        <v>0</v>
      </c>
      <c r="F18" s="653">
        <f>SUM(F19:F21)</f>
        <v>0</v>
      </c>
    </row>
    <row r="19" spans="1:6" s="403" customFormat="1" ht="12" customHeight="1">
      <c r="A19" s="394" t="s">
        <v>102</v>
      </c>
      <c r="B19" s="509" t="s">
        <v>263</v>
      </c>
      <c r="C19" s="665">
        <f t="shared" si="0"/>
        <v>0</v>
      </c>
      <c r="D19" s="650">
        <v>0</v>
      </c>
      <c r="E19" s="650">
        <v>0</v>
      </c>
      <c r="F19" s="650"/>
    </row>
    <row r="20" spans="1:6" s="403" customFormat="1" ht="12" customHeight="1">
      <c r="A20" s="395" t="s">
        <v>103</v>
      </c>
      <c r="B20" s="510" t="s">
        <v>465</v>
      </c>
      <c r="C20" s="666">
        <f t="shared" si="0"/>
        <v>0</v>
      </c>
      <c r="D20" s="650">
        <v>0</v>
      </c>
      <c r="E20" s="650">
        <v>0</v>
      </c>
      <c r="F20" s="650"/>
    </row>
    <row r="21" spans="1:6" s="403" customFormat="1" ht="12" customHeight="1">
      <c r="A21" s="395" t="s">
        <v>104</v>
      </c>
      <c r="B21" s="510" t="s">
        <v>466</v>
      </c>
      <c r="C21" s="666">
        <f t="shared" si="0"/>
        <v>8820000</v>
      </c>
      <c r="D21" s="650">
        <v>8820000</v>
      </c>
      <c r="E21" s="650">
        <v>0</v>
      </c>
      <c r="F21" s="650"/>
    </row>
    <row r="22" spans="1:6" s="403" customFormat="1" ht="12" customHeight="1" thickBot="1">
      <c r="A22" s="395" t="s">
        <v>105</v>
      </c>
      <c r="B22" s="510" t="s">
        <v>0</v>
      </c>
      <c r="C22" s="666">
        <f t="shared" si="0"/>
        <v>0</v>
      </c>
      <c r="D22" s="650">
        <v>0</v>
      </c>
      <c r="E22" s="650">
        <v>0</v>
      </c>
      <c r="F22" s="650"/>
    </row>
    <row r="23" spans="1:6" s="403" customFormat="1" ht="12" customHeight="1" thickBot="1">
      <c r="A23" s="191" t="s">
        <v>18</v>
      </c>
      <c r="B23" s="113" t="s">
        <v>167</v>
      </c>
      <c r="C23" s="649">
        <f t="shared" si="0"/>
        <v>0</v>
      </c>
      <c r="D23" s="654">
        <v>0</v>
      </c>
      <c r="E23" s="654">
        <v>0</v>
      </c>
      <c r="F23" s="654"/>
    </row>
    <row r="24" spans="1:6" s="403" customFormat="1" ht="12" customHeight="1" thickBot="1">
      <c r="A24" s="191" t="s">
        <v>19</v>
      </c>
      <c r="B24" s="113" t="s">
        <v>467</v>
      </c>
      <c r="C24" s="649">
        <f t="shared" si="0"/>
        <v>0</v>
      </c>
      <c r="D24" s="653">
        <f>+D25+D26</f>
        <v>0</v>
      </c>
      <c r="E24" s="653">
        <f>+E25+E26</f>
        <v>0</v>
      </c>
      <c r="F24" s="653">
        <f>+F25+F26</f>
        <v>0</v>
      </c>
    </row>
    <row r="25" spans="1:6" s="403" customFormat="1" ht="12" customHeight="1">
      <c r="A25" s="394" t="s">
        <v>273</v>
      </c>
      <c r="B25" s="509" t="s">
        <v>465</v>
      </c>
      <c r="C25" s="665">
        <f t="shared" si="0"/>
        <v>0</v>
      </c>
      <c r="D25" s="655">
        <v>0</v>
      </c>
      <c r="E25" s="655">
        <v>0</v>
      </c>
      <c r="F25" s="655"/>
    </row>
    <row r="26" spans="1:6" s="403" customFormat="1" ht="12" customHeight="1">
      <c r="A26" s="395" t="s">
        <v>276</v>
      </c>
      <c r="B26" s="510" t="s">
        <v>468</v>
      </c>
      <c r="C26" s="666">
        <f t="shared" si="0"/>
        <v>0</v>
      </c>
      <c r="D26" s="656">
        <v>0</v>
      </c>
      <c r="E26" s="656">
        <v>0</v>
      </c>
      <c r="F26" s="656"/>
    </row>
    <row r="27" spans="1:6" s="403" customFormat="1" ht="12" customHeight="1" thickBot="1">
      <c r="A27" s="395" t="s">
        <v>277</v>
      </c>
      <c r="B27" s="510" t="s">
        <v>469</v>
      </c>
      <c r="C27" s="666">
        <f t="shared" si="0"/>
        <v>0</v>
      </c>
      <c r="D27" s="657">
        <v>0</v>
      </c>
      <c r="E27" s="657">
        <v>0</v>
      </c>
      <c r="F27" s="657"/>
    </row>
    <row r="28" spans="1:6" s="403" customFormat="1" ht="12" customHeight="1" thickBot="1">
      <c r="A28" s="191" t="s">
        <v>20</v>
      </c>
      <c r="B28" s="113" t="s">
        <v>470</v>
      </c>
      <c r="C28" s="649">
        <f t="shared" si="0"/>
        <v>0</v>
      </c>
      <c r="D28" s="653">
        <f>+D29+D30+D31</f>
        <v>0</v>
      </c>
      <c r="E28" s="653">
        <f>+E29+E30+E31</f>
        <v>0</v>
      </c>
      <c r="F28" s="653">
        <f>+F29+F30+F31</f>
        <v>0</v>
      </c>
    </row>
    <row r="29" spans="1:6" s="403" customFormat="1" ht="12" customHeight="1">
      <c r="A29" s="394" t="s">
        <v>89</v>
      </c>
      <c r="B29" s="509" t="s">
        <v>302</v>
      </c>
      <c r="C29" s="665">
        <f t="shared" si="0"/>
        <v>0</v>
      </c>
      <c r="D29" s="655">
        <v>0</v>
      </c>
      <c r="E29" s="655">
        <v>0</v>
      </c>
      <c r="F29" s="655"/>
    </row>
    <row r="30" spans="1:6" s="403" customFormat="1" ht="12" customHeight="1">
      <c r="A30" s="395" t="s">
        <v>90</v>
      </c>
      <c r="B30" s="510" t="s">
        <v>303</v>
      </c>
      <c r="C30" s="666">
        <f t="shared" si="0"/>
        <v>0</v>
      </c>
      <c r="D30" s="656">
        <v>0</v>
      </c>
      <c r="E30" s="656">
        <v>0</v>
      </c>
      <c r="F30" s="656"/>
    </row>
    <row r="31" spans="1:6" s="403" customFormat="1" ht="12" customHeight="1" thickBot="1">
      <c r="A31" s="395" t="s">
        <v>91</v>
      </c>
      <c r="B31" s="510" t="s">
        <v>304</v>
      </c>
      <c r="C31" s="666">
        <f t="shared" si="0"/>
        <v>0</v>
      </c>
      <c r="D31" s="657">
        <v>0</v>
      </c>
      <c r="E31" s="657">
        <v>0</v>
      </c>
      <c r="F31" s="657"/>
    </row>
    <row r="32" spans="1:6" s="337" customFormat="1" ht="12" customHeight="1" thickBot="1">
      <c r="A32" s="191" t="s">
        <v>21</v>
      </c>
      <c r="B32" s="113" t="s">
        <v>416</v>
      </c>
      <c r="C32" s="649">
        <f t="shared" si="0"/>
        <v>0</v>
      </c>
      <c r="D32" s="654">
        <v>0</v>
      </c>
      <c r="E32" s="654">
        <v>0</v>
      </c>
      <c r="F32" s="654"/>
    </row>
    <row r="33" spans="1:6" s="337" customFormat="1" ht="12" customHeight="1" thickBot="1">
      <c r="A33" s="191" t="s">
        <v>22</v>
      </c>
      <c r="B33" s="113" t="s">
        <v>471</v>
      </c>
      <c r="C33" s="649">
        <f t="shared" si="0"/>
        <v>0</v>
      </c>
      <c r="D33" s="658">
        <v>0</v>
      </c>
      <c r="E33" s="658">
        <v>0</v>
      </c>
      <c r="F33" s="658"/>
    </row>
    <row r="34" spans="1:6" s="337" customFormat="1" ht="12" customHeight="1" thickBot="1">
      <c r="A34" s="184" t="s">
        <v>23</v>
      </c>
      <c r="B34" s="113" t="s">
        <v>472</v>
      </c>
      <c r="C34" s="649">
        <f t="shared" si="0"/>
        <v>54820000</v>
      </c>
      <c r="D34" s="659">
        <f>+D7+D18+D23+D24+D28+D32+D33</f>
        <v>21820000</v>
      </c>
      <c r="E34" s="659">
        <f>+E7+E18+E23+E24+E28+E32+E33</f>
        <v>33000000</v>
      </c>
      <c r="F34" s="659">
        <f>+F7+F18+F23+F24+F28+F32+F33</f>
        <v>0</v>
      </c>
    </row>
    <row r="35" spans="1:6" s="337" customFormat="1" ht="12" customHeight="1" thickBot="1">
      <c r="A35" s="479" t="s">
        <v>24</v>
      </c>
      <c r="B35" s="113" t="s">
        <v>473</v>
      </c>
      <c r="C35" s="649">
        <f t="shared" si="0"/>
        <v>92396000</v>
      </c>
      <c r="D35" s="659">
        <f>+D36+D37+D38</f>
        <v>32437000</v>
      </c>
      <c r="E35" s="659">
        <f>+E36+E37+E38</f>
        <v>59959000</v>
      </c>
      <c r="F35" s="659">
        <f>+F36+F37+F38</f>
        <v>0</v>
      </c>
    </row>
    <row r="36" spans="1:6" s="337" customFormat="1" ht="12" customHeight="1">
      <c r="A36" s="394" t="s">
        <v>474</v>
      </c>
      <c r="B36" s="509" t="s">
        <v>235</v>
      </c>
      <c r="C36" s="665">
        <f t="shared" si="0"/>
        <v>0</v>
      </c>
      <c r="D36" s="655">
        <v>0</v>
      </c>
      <c r="E36" s="655">
        <v>0</v>
      </c>
      <c r="F36" s="655"/>
    </row>
    <row r="37" spans="1:6" s="337" customFormat="1" ht="12" customHeight="1">
      <c r="A37" s="395" t="s">
        <v>475</v>
      </c>
      <c r="B37" s="510" t="s">
        <v>1</v>
      </c>
      <c r="C37" s="666">
        <f t="shared" si="0"/>
        <v>0</v>
      </c>
      <c r="D37" s="656">
        <v>0</v>
      </c>
      <c r="E37" s="656">
        <v>0</v>
      </c>
      <c r="F37" s="656"/>
    </row>
    <row r="38" spans="1:6" s="403" customFormat="1" ht="12" customHeight="1" thickBot="1">
      <c r="A38" s="395" t="s">
        <v>476</v>
      </c>
      <c r="B38" s="510" t="s">
        <v>477</v>
      </c>
      <c r="C38" s="666">
        <f t="shared" si="0"/>
        <v>92396000</v>
      </c>
      <c r="D38" s="657">
        <v>32437000</v>
      </c>
      <c r="E38" s="657">
        <v>59959000</v>
      </c>
      <c r="F38" s="657"/>
    </row>
    <row r="39" spans="1:6" s="403" customFormat="1" ht="15" customHeight="1" thickBot="1">
      <c r="A39" s="479" t="s">
        <v>25</v>
      </c>
      <c r="B39" s="480" t="s">
        <v>478</v>
      </c>
      <c r="C39" s="649">
        <f t="shared" si="0"/>
        <v>147216000</v>
      </c>
      <c r="D39" s="660">
        <f>+D34+D35</f>
        <v>54257000</v>
      </c>
      <c r="E39" s="660">
        <f>+E34+E35</f>
        <v>92959000</v>
      </c>
      <c r="F39" s="660">
        <f>+F34+F35</f>
        <v>0</v>
      </c>
    </row>
    <row r="40" spans="1:6" s="403" customFormat="1" ht="15" customHeight="1">
      <c r="A40" s="220"/>
      <c r="B40" s="221"/>
      <c r="C40" s="472"/>
      <c r="D40" s="473"/>
      <c r="E40" s="473"/>
      <c r="F40" s="473"/>
    </row>
    <row r="41" spans="1:3" ht="13.5" thickBot="1">
      <c r="A41" s="222"/>
      <c r="B41" s="223"/>
      <c r="C41" s="474"/>
    </row>
    <row r="42" spans="1:6" s="402" customFormat="1" ht="16.5" customHeight="1" thickBot="1">
      <c r="A42" s="847" t="s">
        <v>55</v>
      </c>
      <c r="B42" s="848"/>
      <c r="C42" s="848"/>
      <c r="D42" s="848"/>
      <c r="E42" s="848"/>
      <c r="F42" s="849"/>
    </row>
    <row r="43" spans="1:6" s="404" customFormat="1" ht="12" customHeight="1" thickBot="1">
      <c r="A43" s="499" t="s">
        <v>16</v>
      </c>
      <c r="B43" s="500" t="s">
        <v>479</v>
      </c>
      <c r="C43" s="664">
        <f aca="true" t="shared" si="1" ref="C43:C54">SUM(D43:F43)</f>
        <v>144405000</v>
      </c>
      <c r="D43" s="653">
        <f>SUM(D44:D48)</f>
        <v>53657000</v>
      </c>
      <c r="E43" s="653">
        <f>SUM(E44:E48)</f>
        <v>90748000</v>
      </c>
      <c r="F43" s="653">
        <f>SUM(F44:F48)</f>
        <v>0</v>
      </c>
    </row>
    <row r="44" spans="1:6" ht="12" customHeight="1">
      <c r="A44" s="394" t="s">
        <v>96</v>
      </c>
      <c r="B44" s="9" t="s">
        <v>46</v>
      </c>
      <c r="C44" s="649">
        <v>73111000</v>
      </c>
      <c r="D44" s="672">
        <v>23675000</v>
      </c>
      <c r="E44" s="655">
        <v>49436000</v>
      </c>
      <c r="F44" s="655"/>
    </row>
    <row r="45" spans="1:6" ht="12" customHeight="1">
      <c r="A45" s="395" t="s">
        <v>97</v>
      </c>
      <c r="B45" s="7" t="s">
        <v>176</v>
      </c>
      <c r="C45" s="650">
        <f t="shared" si="1"/>
        <v>22215000</v>
      </c>
      <c r="D45" s="673">
        <v>6687000</v>
      </c>
      <c r="E45" s="661">
        <v>15528000</v>
      </c>
      <c r="F45" s="661"/>
    </row>
    <row r="46" spans="1:6" ht="12" customHeight="1">
      <c r="A46" s="395" t="s">
        <v>98</v>
      </c>
      <c r="B46" s="7" t="s">
        <v>133</v>
      </c>
      <c r="C46" s="650">
        <f t="shared" si="1"/>
        <v>49079000</v>
      </c>
      <c r="D46" s="673">
        <v>23295000</v>
      </c>
      <c r="E46" s="661">
        <v>25784000</v>
      </c>
      <c r="F46" s="661"/>
    </row>
    <row r="47" spans="1:6" ht="12" customHeight="1">
      <c r="A47" s="395" t="s">
        <v>99</v>
      </c>
      <c r="B47" s="7" t="s">
        <v>177</v>
      </c>
      <c r="C47" s="650">
        <f t="shared" si="1"/>
        <v>0</v>
      </c>
      <c r="D47" s="673">
        <v>0</v>
      </c>
      <c r="E47" s="661"/>
      <c r="F47" s="661"/>
    </row>
    <row r="48" spans="1:6" ht="12" customHeight="1" thickBot="1">
      <c r="A48" s="497" t="s">
        <v>141</v>
      </c>
      <c r="B48" s="498" t="s">
        <v>178</v>
      </c>
      <c r="C48" s="674">
        <f t="shared" si="1"/>
        <v>0</v>
      </c>
      <c r="D48" s="673">
        <v>0</v>
      </c>
      <c r="E48" s="661"/>
      <c r="F48" s="661"/>
    </row>
    <row r="49" spans="1:6" ht="12" customHeight="1" thickBot="1">
      <c r="A49" s="495" t="s">
        <v>17</v>
      </c>
      <c r="B49" s="496" t="s">
        <v>480</v>
      </c>
      <c r="C49" s="670">
        <f t="shared" si="1"/>
        <v>2811000</v>
      </c>
      <c r="D49" s="653">
        <f>SUM(D50:D52)</f>
        <v>600000</v>
      </c>
      <c r="E49" s="653">
        <f>SUM(E50:E52)</f>
        <v>2211000</v>
      </c>
      <c r="F49" s="653">
        <f>SUM(F50:F52)</f>
        <v>0</v>
      </c>
    </row>
    <row r="50" spans="1:6" s="404" customFormat="1" ht="12" customHeight="1">
      <c r="A50" s="394" t="s">
        <v>102</v>
      </c>
      <c r="B50" s="9" t="s">
        <v>226</v>
      </c>
      <c r="C50" s="649">
        <f t="shared" si="1"/>
        <v>2811000</v>
      </c>
      <c r="D50" s="655">
        <v>600000</v>
      </c>
      <c r="E50" s="655">
        <v>2211000</v>
      </c>
      <c r="F50" s="655"/>
    </row>
    <row r="51" spans="1:6" ht="12" customHeight="1">
      <c r="A51" s="395" t="s">
        <v>103</v>
      </c>
      <c r="B51" s="7" t="s">
        <v>180</v>
      </c>
      <c r="C51" s="650">
        <f t="shared" si="1"/>
        <v>0</v>
      </c>
      <c r="D51" s="661">
        <v>0</v>
      </c>
      <c r="E51" s="661"/>
      <c r="F51" s="661"/>
    </row>
    <row r="52" spans="1:6" ht="12" customHeight="1">
      <c r="A52" s="395" t="s">
        <v>104</v>
      </c>
      <c r="B52" s="7" t="s">
        <v>56</v>
      </c>
      <c r="C52" s="650">
        <f t="shared" si="1"/>
        <v>0</v>
      </c>
      <c r="D52" s="661">
        <v>0</v>
      </c>
      <c r="E52" s="661"/>
      <c r="F52" s="661"/>
    </row>
    <row r="53" spans="1:6" ht="12" customHeight="1" thickBot="1">
      <c r="A53" s="395" t="s">
        <v>105</v>
      </c>
      <c r="B53" s="7" t="s">
        <v>2</v>
      </c>
      <c r="C53" s="650">
        <f t="shared" si="1"/>
        <v>0</v>
      </c>
      <c r="D53" s="661">
        <v>0</v>
      </c>
      <c r="E53" s="661"/>
      <c r="F53" s="661"/>
    </row>
    <row r="54" spans="1:6" ht="15" customHeight="1" thickBot="1">
      <c r="A54" s="191" t="s">
        <v>18</v>
      </c>
      <c r="B54" s="224" t="s">
        <v>481</v>
      </c>
      <c r="C54" s="649">
        <f t="shared" si="1"/>
        <v>147216000</v>
      </c>
      <c r="D54" s="662">
        <f>+D43+D49</f>
        <v>54257000</v>
      </c>
      <c r="E54" s="662">
        <f>+E43+E49</f>
        <v>92959000</v>
      </c>
      <c r="F54" s="662">
        <f>+F43+F49</f>
        <v>0</v>
      </c>
    </row>
    <row r="55" spans="3:6" ht="13.5" thickBot="1">
      <c r="C55" s="663"/>
      <c r="D55" s="663"/>
      <c r="E55" s="663"/>
      <c r="F55" s="663"/>
    </row>
    <row r="56" spans="1:6" ht="15" customHeight="1" thickBot="1">
      <c r="A56" s="227" t="s">
        <v>199</v>
      </c>
      <c r="B56" s="228"/>
      <c r="C56" s="110">
        <v>32</v>
      </c>
      <c r="D56" s="110">
        <v>10</v>
      </c>
      <c r="E56" s="110">
        <v>22</v>
      </c>
      <c r="F56" s="110"/>
    </row>
    <row r="57" spans="1:6" ht="14.25" customHeight="1" thickBot="1">
      <c r="A57" s="227" t="s">
        <v>200</v>
      </c>
      <c r="B57" s="228"/>
      <c r="C57" s="110"/>
      <c r="D57" s="110"/>
      <c r="E57" s="110"/>
      <c r="F57" s="110"/>
    </row>
  </sheetData>
  <sheetProtection/>
  <mergeCells count="6">
    <mergeCell ref="A4:F4"/>
    <mergeCell ref="A6:F6"/>
    <mergeCell ref="A42:F42"/>
    <mergeCell ref="C2:F2"/>
    <mergeCell ref="A1:F1"/>
    <mergeCell ref="C5:F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zoomScalePageLayoutView="0" workbookViewId="0" topLeftCell="A25">
      <selection activeCell="E51" sqref="E51"/>
    </sheetView>
  </sheetViews>
  <sheetFormatPr defaultColWidth="9.375" defaultRowHeight="12.75"/>
  <cols>
    <col min="1" max="1" width="13.75390625" style="225" customWidth="1"/>
    <col min="2" max="2" width="62.375" style="226" customWidth="1"/>
    <col min="3" max="6" width="12.75390625" style="475" customWidth="1"/>
    <col min="7" max="16384" width="9.375" style="226" customWidth="1"/>
  </cols>
  <sheetData>
    <row r="1" spans="1:6" s="214" customFormat="1" ht="21" customHeight="1" thickBot="1">
      <c r="A1" s="213"/>
      <c r="B1" s="859" t="s">
        <v>743</v>
      </c>
      <c r="C1" s="859"/>
      <c r="D1" s="859"/>
      <c r="E1" s="859"/>
      <c r="F1" s="859"/>
    </row>
    <row r="2" spans="1:6" s="400" customFormat="1" ht="34.5" customHeight="1">
      <c r="A2" s="470" t="s">
        <v>197</v>
      </c>
      <c r="B2" s="332" t="s">
        <v>586</v>
      </c>
      <c r="C2" s="852" t="s">
        <v>590</v>
      </c>
      <c r="D2" s="852"/>
      <c r="E2" s="852"/>
      <c r="F2" s="853"/>
    </row>
    <row r="3" spans="1:6" s="400" customFormat="1" ht="23.25" thickBot="1">
      <c r="A3" s="471" t="s">
        <v>196</v>
      </c>
      <c r="B3" s="333" t="s">
        <v>460</v>
      </c>
      <c r="C3" s="468" t="s">
        <v>48</v>
      </c>
      <c r="D3" s="426" t="s">
        <v>495</v>
      </c>
      <c r="E3" s="426" t="s">
        <v>496</v>
      </c>
      <c r="F3" s="427" t="s">
        <v>497</v>
      </c>
    </row>
    <row r="4" spans="1:6" s="401" customFormat="1" ht="15.75" customHeight="1" thickBot="1">
      <c r="A4" s="858" t="s">
        <v>726</v>
      </c>
      <c r="B4" s="858"/>
      <c r="C4" s="858"/>
      <c r="D4" s="858"/>
      <c r="E4" s="858"/>
      <c r="F4" s="858"/>
    </row>
    <row r="5" spans="1:6" ht="13.5" thickBot="1">
      <c r="A5" s="359" t="s">
        <v>198</v>
      </c>
      <c r="B5" s="216" t="s">
        <v>51</v>
      </c>
      <c r="C5" s="860" t="s">
        <v>665</v>
      </c>
      <c r="D5" s="861"/>
      <c r="E5" s="861"/>
      <c r="F5" s="862"/>
    </row>
    <row r="6" spans="1:6" s="402" customFormat="1" ht="15.75" customHeight="1" thickBot="1">
      <c r="A6" s="847" t="s">
        <v>53</v>
      </c>
      <c r="B6" s="848"/>
      <c r="C6" s="848"/>
      <c r="D6" s="848"/>
      <c r="E6" s="848"/>
      <c r="F6" s="849"/>
    </row>
    <row r="7" spans="1:6" s="337" customFormat="1" ht="12" customHeight="1" thickBot="1">
      <c r="A7" s="491" t="s">
        <v>16</v>
      </c>
      <c r="B7" s="492" t="s">
        <v>461</v>
      </c>
      <c r="C7" s="664">
        <f aca="true" t="shared" si="0" ref="C7:C39">SUM(D7:F7)</f>
        <v>1160000</v>
      </c>
      <c r="D7" s="675">
        <f>SUM(D8:D17)</f>
        <v>1160000</v>
      </c>
      <c r="E7" s="675">
        <f>SUM(E8:E17)</f>
        <v>0</v>
      </c>
      <c r="F7" s="675">
        <f>SUM(F8:F17)</f>
        <v>0</v>
      </c>
    </row>
    <row r="8" spans="1:6" s="337" customFormat="1" ht="12" customHeight="1">
      <c r="A8" s="394" t="s">
        <v>96</v>
      </c>
      <c r="B8" s="514" t="s">
        <v>288</v>
      </c>
      <c r="C8" s="676">
        <f t="shared" si="0"/>
        <v>0</v>
      </c>
      <c r="D8" s="677">
        <v>0</v>
      </c>
      <c r="E8" s="676"/>
      <c r="F8" s="665"/>
    </row>
    <row r="9" spans="1:6" s="337" customFormat="1" ht="12" customHeight="1">
      <c r="A9" s="395" t="s">
        <v>97</v>
      </c>
      <c r="B9" s="515" t="s">
        <v>289</v>
      </c>
      <c r="C9" s="678">
        <f t="shared" si="0"/>
        <v>1160000</v>
      </c>
      <c r="D9" s="679">
        <v>1160000</v>
      </c>
      <c r="E9" s="678"/>
      <c r="F9" s="666"/>
    </row>
    <row r="10" spans="1:6" s="337" customFormat="1" ht="12" customHeight="1">
      <c r="A10" s="395" t="s">
        <v>98</v>
      </c>
      <c r="B10" s="515" t="s">
        <v>290</v>
      </c>
      <c r="C10" s="678">
        <f t="shared" si="0"/>
        <v>0</v>
      </c>
      <c r="D10" s="679">
        <v>0</v>
      </c>
      <c r="E10" s="678"/>
      <c r="F10" s="666"/>
    </row>
    <row r="11" spans="1:6" s="337" customFormat="1" ht="12" customHeight="1">
      <c r="A11" s="395" t="s">
        <v>99</v>
      </c>
      <c r="B11" s="515" t="s">
        <v>291</v>
      </c>
      <c r="C11" s="678">
        <f t="shared" si="0"/>
        <v>0</v>
      </c>
      <c r="D11" s="679">
        <v>0</v>
      </c>
      <c r="E11" s="678"/>
      <c r="F11" s="666"/>
    </row>
    <row r="12" spans="1:6" s="337" customFormat="1" ht="12" customHeight="1">
      <c r="A12" s="395" t="s">
        <v>141</v>
      </c>
      <c r="B12" s="515" t="s">
        <v>292</v>
      </c>
      <c r="C12" s="678">
        <f t="shared" si="0"/>
        <v>0</v>
      </c>
      <c r="D12" s="679">
        <v>0</v>
      </c>
      <c r="E12" s="678"/>
      <c r="F12" s="666"/>
    </row>
    <row r="13" spans="1:6" s="337" customFormat="1" ht="12" customHeight="1">
      <c r="A13" s="395" t="s">
        <v>100</v>
      </c>
      <c r="B13" s="515" t="s">
        <v>462</v>
      </c>
      <c r="C13" s="678">
        <f t="shared" si="0"/>
        <v>0</v>
      </c>
      <c r="D13" s="679">
        <v>0</v>
      </c>
      <c r="E13" s="678"/>
      <c r="F13" s="666"/>
    </row>
    <row r="14" spans="1:6" s="337" customFormat="1" ht="12" customHeight="1">
      <c r="A14" s="395" t="s">
        <v>101</v>
      </c>
      <c r="B14" s="515" t="s">
        <v>463</v>
      </c>
      <c r="C14" s="678">
        <f t="shared" si="0"/>
        <v>0</v>
      </c>
      <c r="D14" s="679">
        <v>0</v>
      </c>
      <c r="E14" s="678"/>
      <c r="F14" s="666"/>
    </row>
    <row r="15" spans="1:6" s="337" customFormat="1" ht="12" customHeight="1">
      <c r="A15" s="395" t="s">
        <v>111</v>
      </c>
      <c r="B15" s="515" t="s">
        <v>295</v>
      </c>
      <c r="C15" s="678">
        <f t="shared" si="0"/>
        <v>0</v>
      </c>
      <c r="D15" s="679">
        <v>0</v>
      </c>
      <c r="E15" s="678"/>
      <c r="F15" s="666"/>
    </row>
    <row r="16" spans="1:6" s="403" customFormat="1" ht="12" customHeight="1">
      <c r="A16" s="395" t="s">
        <v>112</v>
      </c>
      <c r="B16" s="515" t="s">
        <v>296</v>
      </c>
      <c r="C16" s="678">
        <f t="shared" si="0"/>
        <v>0</v>
      </c>
      <c r="D16" s="679">
        <v>0</v>
      </c>
      <c r="E16" s="678"/>
      <c r="F16" s="666"/>
    </row>
    <row r="17" spans="1:6" s="403" customFormat="1" ht="12" customHeight="1" thickBot="1">
      <c r="A17" s="497" t="s">
        <v>113</v>
      </c>
      <c r="B17" s="516" t="s">
        <v>297</v>
      </c>
      <c r="C17" s="685">
        <f t="shared" si="0"/>
        <v>0</v>
      </c>
      <c r="D17" s="686">
        <v>0</v>
      </c>
      <c r="E17" s="685"/>
      <c r="F17" s="668"/>
    </row>
    <row r="18" spans="1:6" s="337" customFormat="1" ht="12" customHeight="1" thickBot="1">
      <c r="A18" s="493" t="s">
        <v>17</v>
      </c>
      <c r="B18" s="494" t="s">
        <v>464</v>
      </c>
      <c r="C18" s="651">
        <f t="shared" si="0"/>
        <v>0</v>
      </c>
      <c r="D18" s="680">
        <f>SUM(D19:D21)</f>
        <v>0</v>
      </c>
      <c r="E18" s="680">
        <f>SUM(E19:E21)</f>
        <v>0</v>
      </c>
      <c r="F18" s="680">
        <f>SUM(F19:F21)</f>
        <v>0</v>
      </c>
    </row>
    <row r="19" spans="1:6" s="403" customFormat="1" ht="12" customHeight="1">
      <c r="A19" s="394" t="s">
        <v>102</v>
      </c>
      <c r="B19" s="514" t="s">
        <v>263</v>
      </c>
      <c r="C19" s="676">
        <f t="shared" si="0"/>
        <v>0</v>
      </c>
      <c r="D19" s="677">
        <v>0</v>
      </c>
      <c r="E19" s="676"/>
      <c r="F19" s="665"/>
    </row>
    <row r="20" spans="1:6" s="403" customFormat="1" ht="12" customHeight="1">
      <c r="A20" s="395" t="s">
        <v>103</v>
      </c>
      <c r="B20" s="515" t="s">
        <v>465</v>
      </c>
      <c r="C20" s="678">
        <f t="shared" si="0"/>
        <v>0</v>
      </c>
      <c r="D20" s="679">
        <v>0</v>
      </c>
      <c r="E20" s="678"/>
      <c r="F20" s="666"/>
    </row>
    <row r="21" spans="1:6" s="403" customFormat="1" ht="12" customHeight="1">
      <c r="A21" s="395" t="s">
        <v>104</v>
      </c>
      <c r="B21" s="515" t="s">
        <v>466</v>
      </c>
      <c r="C21" s="678">
        <f t="shared" si="0"/>
        <v>0</v>
      </c>
      <c r="D21" s="679">
        <v>0</v>
      </c>
      <c r="E21" s="678"/>
      <c r="F21" s="666"/>
    </row>
    <row r="22" spans="1:6" s="403" customFormat="1" ht="12" customHeight="1">
      <c r="A22" s="395" t="s">
        <v>105</v>
      </c>
      <c r="B22" s="515" t="s">
        <v>0</v>
      </c>
      <c r="C22" s="678">
        <f t="shared" si="0"/>
        <v>0</v>
      </c>
      <c r="D22" s="679">
        <v>0</v>
      </c>
      <c r="E22" s="678"/>
      <c r="F22" s="666"/>
    </row>
    <row r="23" spans="1:6" s="403" customFormat="1" ht="12" customHeight="1" thickBot="1">
      <c r="A23" s="495" t="s">
        <v>18</v>
      </c>
      <c r="B23" s="496" t="s">
        <v>167</v>
      </c>
      <c r="C23" s="670">
        <f t="shared" si="0"/>
        <v>0</v>
      </c>
      <c r="D23" s="687">
        <v>0</v>
      </c>
      <c r="E23" s="687"/>
      <c r="F23" s="687"/>
    </row>
    <row r="24" spans="1:6" s="403" customFormat="1" ht="12" customHeight="1" thickBot="1">
      <c r="A24" s="499" t="s">
        <v>19</v>
      </c>
      <c r="B24" s="500" t="s">
        <v>467</v>
      </c>
      <c r="C24" s="664">
        <f t="shared" si="0"/>
        <v>0</v>
      </c>
      <c r="D24" s="675">
        <f>+D25+D26</f>
        <v>0</v>
      </c>
      <c r="E24" s="675">
        <f>+E25+E26</f>
        <v>0</v>
      </c>
      <c r="F24" s="675">
        <f>+F25+F26</f>
        <v>0</v>
      </c>
    </row>
    <row r="25" spans="1:6" s="403" customFormat="1" ht="12" customHeight="1">
      <c r="A25" s="394" t="s">
        <v>273</v>
      </c>
      <c r="B25" s="514" t="s">
        <v>465</v>
      </c>
      <c r="C25" s="676">
        <f t="shared" si="0"/>
        <v>0</v>
      </c>
      <c r="D25" s="677">
        <v>0</v>
      </c>
      <c r="E25" s="676"/>
      <c r="F25" s="665"/>
    </row>
    <row r="26" spans="1:6" s="403" customFormat="1" ht="12" customHeight="1">
      <c r="A26" s="395" t="s">
        <v>276</v>
      </c>
      <c r="B26" s="515" t="s">
        <v>468</v>
      </c>
      <c r="C26" s="678">
        <f t="shared" si="0"/>
        <v>0</v>
      </c>
      <c r="D26" s="679">
        <v>0</v>
      </c>
      <c r="E26" s="678"/>
      <c r="F26" s="666"/>
    </row>
    <row r="27" spans="1:6" s="403" customFormat="1" ht="12" customHeight="1">
      <c r="A27" s="395" t="s">
        <v>277</v>
      </c>
      <c r="B27" s="515" t="s">
        <v>469</v>
      </c>
      <c r="C27" s="678">
        <f t="shared" si="0"/>
        <v>0</v>
      </c>
      <c r="D27" s="679">
        <v>0</v>
      </c>
      <c r="E27" s="678"/>
      <c r="F27" s="666"/>
    </row>
    <row r="28" spans="1:6" s="403" customFormat="1" ht="12" customHeight="1" thickBot="1">
      <c r="A28" s="501" t="s">
        <v>20</v>
      </c>
      <c r="B28" s="502" t="s">
        <v>470</v>
      </c>
      <c r="C28" s="651">
        <f t="shared" si="0"/>
        <v>0</v>
      </c>
      <c r="D28" s="680">
        <f>+D29+D30+D31</f>
        <v>0</v>
      </c>
      <c r="E28" s="680">
        <f>+E29+E30+E31</f>
        <v>0</v>
      </c>
      <c r="F28" s="680">
        <f>+F29+F30+F31</f>
        <v>0</v>
      </c>
    </row>
    <row r="29" spans="1:6" s="403" customFormat="1" ht="12" customHeight="1">
      <c r="A29" s="394" t="s">
        <v>89</v>
      </c>
      <c r="B29" s="514" t="s">
        <v>302</v>
      </c>
      <c r="C29" s="676">
        <f t="shared" si="0"/>
        <v>0</v>
      </c>
      <c r="D29" s="677">
        <v>0</v>
      </c>
      <c r="E29" s="676"/>
      <c r="F29" s="665"/>
    </row>
    <row r="30" spans="1:6" s="403" customFormat="1" ht="12" customHeight="1">
      <c r="A30" s="395" t="s">
        <v>90</v>
      </c>
      <c r="B30" s="515" t="s">
        <v>303</v>
      </c>
      <c r="C30" s="678">
        <f t="shared" si="0"/>
        <v>0</v>
      </c>
      <c r="D30" s="679">
        <v>0</v>
      </c>
      <c r="E30" s="678"/>
      <c r="F30" s="666"/>
    </row>
    <row r="31" spans="1:6" s="403" customFormat="1" ht="12" customHeight="1">
      <c r="A31" s="395" t="s">
        <v>91</v>
      </c>
      <c r="B31" s="515" t="s">
        <v>304</v>
      </c>
      <c r="C31" s="678">
        <f t="shared" si="0"/>
        <v>0</v>
      </c>
      <c r="D31" s="679">
        <v>0</v>
      </c>
      <c r="E31" s="678"/>
      <c r="F31" s="666"/>
    </row>
    <row r="32" spans="1:6" s="337" customFormat="1" ht="12" customHeight="1" thickBot="1">
      <c r="A32" s="495" t="s">
        <v>21</v>
      </c>
      <c r="B32" s="496" t="s">
        <v>416</v>
      </c>
      <c r="C32" s="670">
        <f t="shared" si="0"/>
        <v>0</v>
      </c>
      <c r="D32" s="687">
        <v>0</v>
      </c>
      <c r="E32" s="687"/>
      <c r="F32" s="687"/>
    </row>
    <row r="33" spans="1:6" s="337" customFormat="1" ht="12" customHeight="1" thickBot="1">
      <c r="A33" s="191" t="s">
        <v>22</v>
      </c>
      <c r="B33" s="113" t="s">
        <v>471</v>
      </c>
      <c r="C33" s="649">
        <f t="shared" si="0"/>
        <v>0</v>
      </c>
      <c r="D33" s="658">
        <v>0</v>
      </c>
      <c r="E33" s="658"/>
      <c r="F33" s="658"/>
    </row>
    <row r="34" spans="1:6" s="337" customFormat="1" ht="12" customHeight="1" thickBot="1">
      <c r="A34" s="184" t="s">
        <v>23</v>
      </c>
      <c r="B34" s="113" t="s">
        <v>472</v>
      </c>
      <c r="C34" s="649">
        <f t="shared" si="0"/>
        <v>1160000</v>
      </c>
      <c r="D34" s="659">
        <f>+D7+D18+D23+D24+D28+D32+D33</f>
        <v>1160000</v>
      </c>
      <c r="E34" s="659">
        <f>+E7+E18+E23+E24+E28+E32+E33</f>
        <v>0</v>
      </c>
      <c r="F34" s="659">
        <f>+F7+F18+F23+F24+F28+F32+F33</f>
        <v>0</v>
      </c>
    </row>
    <row r="35" spans="1:6" s="337" customFormat="1" ht="12" customHeight="1" thickBot="1">
      <c r="A35" s="503" t="s">
        <v>24</v>
      </c>
      <c r="B35" s="500" t="s">
        <v>473</v>
      </c>
      <c r="C35" s="664">
        <f t="shared" si="0"/>
        <v>47400000</v>
      </c>
      <c r="D35" s="688">
        <f>+D36+D37+D38</f>
        <v>47400000</v>
      </c>
      <c r="E35" s="688">
        <f>+E36+E37+E38</f>
        <v>0</v>
      </c>
      <c r="F35" s="688">
        <f>+F36+F37+F38</f>
        <v>0</v>
      </c>
    </row>
    <row r="36" spans="1:6" s="337" customFormat="1" ht="12" customHeight="1">
      <c r="A36" s="394" t="s">
        <v>474</v>
      </c>
      <c r="B36" s="514" t="s">
        <v>235</v>
      </c>
      <c r="C36" s="676">
        <f t="shared" si="0"/>
        <v>0</v>
      </c>
      <c r="D36" s="677">
        <v>0</v>
      </c>
      <c r="E36" s="676"/>
      <c r="F36" s="665"/>
    </row>
    <row r="37" spans="1:6" s="337" customFormat="1" ht="12" customHeight="1">
      <c r="A37" s="395" t="s">
        <v>475</v>
      </c>
      <c r="B37" s="515" t="s">
        <v>1</v>
      </c>
      <c r="C37" s="678">
        <f t="shared" si="0"/>
        <v>0</v>
      </c>
      <c r="D37" s="679">
        <v>0</v>
      </c>
      <c r="E37" s="678"/>
      <c r="F37" s="666"/>
    </row>
    <row r="38" spans="1:6" s="403" customFormat="1" ht="12" customHeight="1">
      <c r="A38" s="395" t="s">
        <v>476</v>
      </c>
      <c r="B38" s="515" t="s">
        <v>477</v>
      </c>
      <c r="C38" s="678">
        <v>47400000</v>
      </c>
      <c r="D38" s="679">
        <v>47400000</v>
      </c>
      <c r="E38" s="678"/>
      <c r="F38" s="666"/>
    </row>
    <row r="39" spans="1:6" s="403" customFormat="1" ht="15" customHeight="1" thickBot="1">
      <c r="A39" s="504" t="s">
        <v>25</v>
      </c>
      <c r="B39" s="505" t="s">
        <v>478</v>
      </c>
      <c r="C39" s="670">
        <f t="shared" si="0"/>
        <v>48560000</v>
      </c>
      <c r="D39" s="689">
        <f>+D34+D35</f>
        <v>48560000</v>
      </c>
      <c r="E39" s="689">
        <f>+E34+E35</f>
        <v>0</v>
      </c>
      <c r="F39" s="689">
        <f>+F34+F35</f>
        <v>0</v>
      </c>
    </row>
    <row r="40" spans="1:6" s="403" customFormat="1" ht="15" customHeight="1">
      <c r="A40" s="220"/>
      <c r="B40" s="221"/>
      <c r="C40" s="472"/>
      <c r="D40" s="473"/>
      <c r="E40" s="473"/>
      <c r="F40" s="473"/>
    </row>
    <row r="41" spans="1:3" ht="13.5" thickBot="1">
      <c r="A41" s="222"/>
      <c r="B41" s="223"/>
      <c r="C41" s="474"/>
    </row>
    <row r="42" spans="1:6" s="402" customFormat="1" ht="16.5" customHeight="1" thickBot="1">
      <c r="A42" s="847" t="s">
        <v>55</v>
      </c>
      <c r="B42" s="848"/>
      <c r="C42" s="848"/>
      <c r="D42" s="848"/>
      <c r="E42" s="848"/>
      <c r="F42" s="849"/>
    </row>
    <row r="43" spans="1:6" s="404" customFormat="1" ht="12" customHeight="1" thickBot="1">
      <c r="A43" s="499" t="s">
        <v>16</v>
      </c>
      <c r="B43" s="500" t="s">
        <v>479</v>
      </c>
      <c r="C43" s="664">
        <f aca="true" t="shared" si="1" ref="C43:C54">SUM(D43:F43)</f>
        <v>45975000</v>
      </c>
      <c r="D43" s="675">
        <f>SUM(D44:D48)</f>
        <v>45975000</v>
      </c>
      <c r="E43" s="675">
        <f>SUM(E44:E48)</f>
        <v>0</v>
      </c>
      <c r="F43" s="675">
        <f>SUM(F44:F48)</f>
        <v>0</v>
      </c>
    </row>
    <row r="44" spans="1:6" ht="12" customHeight="1">
      <c r="A44" s="394" t="s">
        <v>96</v>
      </c>
      <c r="B44" s="514" t="s">
        <v>46</v>
      </c>
      <c r="C44" s="676">
        <f t="shared" si="1"/>
        <v>24675000</v>
      </c>
      <c r="D44" s="677">
        <v>24675000</v>
      </c>
      <c r="E44" s="676"/>
      <c r="F44" s="665"/>
    </row>
    <row r="45" spans="1:6" ht="12" customHeight="1">
      <c r="A45" s="395" t="s">
        <v>97</v>
      </c>
      <c r="B45" s="515" t="s">
        <v>176</v>
      </c>
      <c r="C45" s="678">
        <f t="shared" si="1"/>
        <v>6910000</v>
      </c>
      <c r="D45" s="679">
        <v>6910000</v>
      </c>
      <c r="E45" s="678"/>
      <c r="F45" s="666"/>
    </row>
    <row r="46" spans="1:6" ht="12" customHeight="1">
      <c r="A46" s="395" t="s">
        <v>98</v>
      </c>
      <c r="B46" s="515" t="s">
        <v>133</v>
      </c>
      <c r="C46" s="678">
        <f t="shared" si="1"/>
        <v>14390000</v>
      </c>
      <c r="D46" s="679">
        <v>14390000</v>
      </c>
      <c r="E46" s="678"/>
      <c r="F46" s="666"/>
    </row>
    <row r="47" spans="1:6" ht="12" customHeight="1">
      <c r="A47" s="395" t="s">
        <v>99</v>
      </c>
      <c r="B47" s="515" t="s">
        <v>177</v>
      </c>
      <c r="C47" s="678">
        <f t="shared" si="1"/>
        <v>0</v>
      </c>
      <c r="D47" s="679">
        <v>0</v>
      </c>
      <c r="E47" s="678"/>
      <c r="F47" s="666"/>
    </row>
    <row r="48" spans="1:6" ht="12" customHeight="1">
      <c r="A48" s="395" t="s">
        <v>141</v>
      </c>
      <c r="B48" s="515" t="s">
        <v>178</v>
      </c>
      <c r="C48" s="678">
        <f t="shared" si="1"/>
        <v>0</v>
      </c>
      <c r="D48" s="679">
        <v>0</v>
      </c>
      <c r="E48" s="678"/>
      <c r="F48" s="666"/>
    </row>
    <row r="49" spans="1:6" ht="12" customHeight="1" thickBot="1">
      <c r="A49" s="501" t="s">
        <v>17</v>
      </c>
      <c r="B49" s="502" t="s">
        <v>480</v>
      </c>
      <c r="C49" s="651">
        <f t="shared" si="1"/>
        <v>2585000</v>
      </c>
      <c r="D49" s="680">
        <f>SUM(D50:D52)</f>
        <v>2585000</v>
      </c>
      <c r="E49" s="680">
        <f>SUM(E50:E52)</f>
        <v>0</v>
      </c>
      <c r="F49" s="680">
        <f>SUM(F50:F52)</f>
        <v>0</v>
      </c>
    </row>
    <row r="50" spans="1:6" s="404" customFormat="1" ht="12" customHeight="1">
      <c r="A50" s="394" t="s">
        <v>102</v>
      </c>
      <c r="B50" s="514" t="s">
        <v>226</v>
      </c>
      <c r="C50" s="676">
        <f t="shared" si="1"/>
        <v>2585000</v>
      </c>
      <c r="D50" s="677">
        <v>2585000</v>
      </c>
      <c r="E50" s="676"/>
      <c r="F50" s="665"/>
    </row>
    <row r="51" spans="1:6" ht="12" customHeight="1">
      <c r="A51" s="395" t="s">
        <v>103</v>
      </c>
      <c r="B51" s="515" t="s">
        <v>180</v>
      </c>
      <c r="C51" s="678"/>
      <c r="D51" s="679">
        <v>0</v>
      </c>
      <c r="E51" s="678"/>
      <c r="F51" s="666"/>
    </row>
    <row r="52" spans="1:6" ht="12" customHeight="1">
      <c r="A52" s="395" t="s">
        <v>104</v>
      </c>
      <c r="B52" s="515" t="s">
        <v>56</v>
      </c>
      <c r="C52" s="678">
        <f t="shared" si="1"/>
        <v>0</v>
      </c>
      <c r="D52" s="679">
        <v>0</v>
      </c>
      <c r="E52" s="678"/>
      <c r="F52" s="666"/>
    </row>
    <row r="53" spans="1:6" ht="12" customHeight="1" thickBot="1">
      <c r="A53" s="517" t="s">
        <v>105</v>
      </c>
      <c r="B53" s="518" t="s">
        <v>2</v>
      </c>
      <c r="C53" s="681">
        <f t="shared" si="1"/>
        <v>0</v>
      </c>
      <c r="D53" s="682">
        <v>0</v>
      </c>
      <c r="E53" s="681"/>
      <c r="F53" s="669"/>
    </row>
    <row r="54" spans="1:6" ht="15" customHeight="1" thickBot="1">
      <c r="A54" s="191" t="s">
        <v>18</v>
      </c>
      <c r="B54" s="519" t="s">
        <v>481</v>
      </c>
      <c r="C54" s="683">
        <f t="shared" si="1"/>
        <v>48560000</v>
      </c>
      <c r="D54" s="662">
        <f>+D43+D49</f>
        <v>48560000</v>
      </c>
      <c r="E54" s="662">
        <f>+E43+E49</f>
        <v>0</v>
      </c>
      <c r="F54" s="662">
        <f>+F43+F49</f>
        <v>0</v>
      </c>
    </row>
    <row r="55" spans="3:6" ht="13.5" thickBot="1">
      <c r="C55" s="663"/>
      <c r="D55" s="663"/>
      <c r="E55" s="663"/>
      <c r="F55" s="663"/>
    </row>
    <row r="56" spans="1:6" ht="15" customHeight="1" thickBot="1">
      <c r="A56" s="227" t="s">
        <v>199</v>
      </c>
      <c r="B56" s="228"/>
      <c r="C56" s="110">
        <v>7</v>
      </c>
      <c r="D56" s="110">
        <v>7</v>
      </c>
      <c r="E56" s="110"/>
      <c r="F56" s="110"/>
    </row>
    <row r="57" spans="1:6" ht="14.25" customHeight="1" thickBot="1">
      <c r="A57" s="227" t="s">
        <v>200</v>
      </c>
      <c r="B57" s="228"/>
      <c r="C57" s="110"/>
      <c r="D57" s="110"/>
      <c r="E57" s="110"/>
      <c r="F57" s="110"/>
    </row>
    <row r="58" spans="3:6" ht="12.75">
      <c r="C58" s="684"/>
      <c r="D58" s="684"/>
      <c r="E58" s="684"/>
      <c r="F58" s="684"/>
    </row>
  </sheetData>
  <sheetProtection/>
  <mergeCells count="6">
    <mergeCell ref="A4:F4"/>
    <mergeCell ref="A6:F6"/>
    <mergeCell ref="A42:F42"/>
    <mergeCell ref="C2:F2"/>
    <mergeCell ref="B1:F1"/>
    <mergeCell ref="C5:F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view="pageBreakPreview" zoomScaleSheetLayoutView="100" zoomScalePageLayoutView="0" workbookViewId="0" topLeftCell="A19">
      <selection activeCell="F45" sqref="F45"/>
    </sheetView>
  </sheetViews>
  <sheetFormatPr defaultColWidth="9.375" defaultRowHeight="12.75"/>
  <cols>
    <col min="1" max="1" width="12.75390625" style="225" customWidth="1"/>
    <col min="2" max="2" width="63.375" style="226" customWidth="1"/>
    <col min="3" max="6" width="12.75390625" style="475" customWidth="1"/>
    <col min="7" max="16384" width="9.375" style="226" customWidth="1"/>
  </cols>
  <sheetData>
    <row r="1" spans="1:6" s="214" customFormat="1" ht="21" customHeight="1" thickBot="1">
      <c r="A1" s="859" t="s">
        <v>738</v>
      </c>
      <c r="B1" s="859"/>
      <c r="C1" s="859"/>
      <c r="D1" s="859"/>
      <c r="E1" s="859"/>
      <c r="F1" s="859"/>
    </row>
    <row r="2" spans="1:6" s="400" customFormat="1" ht="38.25" customHeight="1">
      <c r="A2" s="470" t="s">
        <v>197</v>
      </c>
      <c r="B2" s="332" t="s">
        <v>584</v>
      </c>
      <c r="C2" s="852" t="s">
        <v>588</v>
      </c>
      <c r="D2" s="852"/>
      <c r="E2" s="852"/>
      <c r="F2" s="853"/>
    </row>
    <row r="3" spans="1:6" s="400" customFormat="1" ht="39.75" customHeight="1" thickBot="1">
      <c r="A3" s="471" t="s">
        <v>196</v>
      </c>
      <c r="B3" s="333" t="s">
        <v>460</v>
      </c>
      <c r="C3" s="468" t="s">
        <v>48</v>
      </c>
      <c r="D3" s="426" t="s">
        <v>495</v>
      </c>
      <c r="E3" s="426" t="s">
        <v>496</v>
      </c>
      <c r="F3" s="427" t="s">
        <v>497</v>
      </c>
    </row>
    <row r="4" spans="1:6" s="401" customFormat="1" ht="15.75" customHeight="1" thickBot="1">
      <c r="A4" s="858" t="s">
        <v>726</v>
      </c>
      <c r="B4" s="858"/>
      <c r="C4" s="858"/>
      <c r="D4" s="858"/>
      <c r="E4" s="858"/>
      <c r="F4" s="858"/>
    </row>
    <row r="5" spans="1:6" ht="13.5" thickBot="1">
      <c r="A5" s="359" t="s">
        <v>198</v>
      </c>
      <c r="B5" s="216" t="s">
        <v>51</v>
      </c>
      <c r="C5" s="863" t="s">
        <v>665</v>
      </c>
      <c r="D5" s="842"/>
      <c r="E5" s="842"/>
      <c r="F5" s="843"/>
    </row>
    <row r="6" spans="1:6" s="402" customFormat="1" ht="15.75" customHeight="1" thickBot="1">
      <c r="A6" s="847" t="s">
        <v>53</v>
      </c>
      <c r="B6" s="848"/>
      <c r="C6" s="848"/>
      <c r="D6" s="848"/>
      <c r="E6" s="848"/>
      <c r="F6" s="849"/>
    </row>
    <row r="7" spans="1:6" s="337" customFormat="1" ht="12" customHeight="1" thickBot="1">
      <c r="A7" s="184" t="s">
        <v>16</v>
      </c>
      <c r="B7" s="217" t="s">
        <v>461</v>
      </c>
      <c r="C7" s="690">
        <f aca="true" t="shared" si="0" ref="C7:C39">SUM(D7:F7)</f>
        <v>8187000</v>
      </c>
      <c r="D7" s="653">
        <f>SUM(D8:D17)</f>
        <v>8187000</v>
      </c>
      <c r="E7" s="653">
        <f>SUM(E8:E17)</f>
        <v>0</v>
      </c>
      <c r="F7" s="653">
        <f>SUM(F8:F17)</f>
        <v>0</v>
      </c>
    </row>
    <row r="8" spans="1:6" s="337" customFormat="1" ht="12" customHeight="1">
      <c r="A8" s="394" t="s">
        <v>96</v>
      </c>
      <c r="B8" s="509" t="s">
        <v>288</v>
      </c>
      <c r="C8" s="691">
        <f t="shared" si="0"/>
        <v>0</v>
      </c>
      <c r="D8" s="676">
        <v>0</v>
      </c>
      <c r="E8" s="691">
        <v>0</v>
      </c>
      <c r="F8" s="676"/>
    </row>
    <row r="9" spans="1:6" s="337" customFormat="1" ht="12" customHeight="1">
      <c r="A9" s="395" t="s">
        <v>97</v>
      </c>
      <c r="B9" s="510" t="s">
        <v>289</v>
      </c>
      <c r="C9" s="679">
        <f t="shared" si="0"/>
        <v>6632000</v>
      </c>
      <c r="D9" s="678">
        <v>6632000</v>
      </c>
      <c r="E9" s="679"/>
      <c r="F9" s="678"/>
    </row>
    <row r="10" spans="1:6" s="337" customFormat="1" ht="12" customHeight="1">
      <c r="A10" s="395" t="s">
        <v>98</v>
      </c>
      <c r="B10" s="510" t="s">
        <v>290</v>
      </c>
      <c r="C10" s="679">
        <f t="shared" si="0"/>
        <v>0</v>
      </c>
      <c r="D10" s="678">
        <v>0</v>
      </c>
      <c r="E10" s="679"/>
      <c r="F10" s="678"/>
    </row>
    <row r="11" spans="1:6" s="337" customFormat="1" ht="12" customHeight="1">
      <c r="A11" s="395" t="s">
        <v>99</v>
      </c>
      <c r="B11" s="510" t="s">
        <v>291</v>
      </c>
      <c r="C11" s="679">
        <f t="shared" si="0"/>
        <v>0</v>
      </c>
      <c r="D11" s="678">
        <v>0</v>
      </c>
      <c r="E11" s="679"/>
      <c r="F11" s="678"/>
    </row>
    <row r="12" spans="1:6" s="337" customFormat="1" ht="12" customHeight="1">
      <c r="A12" s="395" t="s">
        <v>141</v>
      </c>
      <c r="B12" s="510" t="s">
        <v>292</v>
      </c>
      <c r="C12" s="679">
        <f t="shared" si="0"/>
        <v>1023000</v>
      </c>
      <c r="D12" s="678">
        <v>1023000</v>
      </c>
      <c r="E12" s="679"/>
      <c r="F12" s="678"/>
    </row>
    <row r="13" spans="1:6" s="337" customFormat="1" ht="12" customHeight="1">
      <c r="A13" s="395" t="s">
        <v>100</v>
      </c>
      <c r="B13" s="510" t="s">
        <v>462</v>
      </c>
      <c r="C13" s="679">
        <f t="shared" si="0"/>
        <v>532000</v>
      </c>
      <c r="D13" s="678">
        <v>532000</v>
      </c>
      <c r="E13" s="679"/>
      <c r="F13" s="678"/>
    </row>
    <row r="14" spans="1:6" s="337" customFormat="1" ht="12" customHeight="1">
      <c r="A14" s="395" t="s">
        <v>101</v>
      </c>
      <c r="B14" s="510" t="s">
        <v>463</v>
      </c>
      <c r="C14" s="679">
        <f t="shared" si="0"/>
        <v>0</v>
      </c>
      <c r="D14" s="678">
        <v>0</v>
      </c>
      <c r="E14" s="679"/>
      <c r="F14" s="678"/>
    </row>
    <row r="15" spans="1:6" s="337" customFormat="1" ht="12" customHeight="1">
      <c r="A15" s="395" t="s">
        <v>111</v>
      </c>
      <c r="B15" s="510" t="s">
        <v>295</v>
      </c>
      <c r="C15" s="679">
        <f t="shared" si="0"/>
        <v>0</v>
      </c>
      <c r="D15" s="678">
        <v>0</v>
      </c>
      <c r="E15" s="679"/>
      <c r="F15" s="678"/>
    </row>
    <row r="16" spans="1:6" s="403" customFormat="1" ht="12" customHeight="1">
      <c r="A16" s="395" t="s">
        <v>112</v>
      </c>
      <c r="B16" s="510" t="s">
        <v>296</v>
      </c>
      <c r="C16" s="679">
        <f t="shared" si="0"/>
        <v>0</v>
      </c>
      <c r="D16" s="678">
        <v>0</v>
      </c>
      <c r="E16" s="679"/>
      <c r="F16" s="678"/>
    </row>
    <row r="17" spans="1:6" s="403" customFormat="1" ht="12" customHeight="1" thickBot="1">
      <c r="A17" s="497" t="s">
        <v>113</v>
      </c>
      <c r="B17" s="511" t="s">
        <v>297</v>
      </c>
      <c r="C17" s="682">
        <f t="shared" si="0"/>
        <v>0</v>
      </c>
      <c r="D17" s="685">
        <v>0</v>
      </c>
      <c r="E17" s="682"/>
      <c r="F17" s="685"/>
    </row>
    <row r="18" spans="1:6" s="337" customFormat="1" ht="12" customHeight="1" thickBot="1">
      <c r="A18" s="184" t="s">
        <v>17</v>
      </c>
      <c r="B18" s="217" t="s">
        <v>464</v>
      </c>
      <c r="C18" s="690">
        <f t="shared" si="0"/>
        <v>0</v>
      </c>
      <c r="D18" s="653">
        <f>SUM(D19:D21)</f>
        <v>0</v>
      </c>
      <c r="E18" s="653">
        <f>SUM(E19:E21)</f>
        <v>0</v>
      </c>
      <c r="F18" s="653">
        <f>SUM(F19:F21)</f>
        <v>0</v>
      </c>
    </row>
    <row r="19" spans="1:6" s="403" customFormat="1" ht="12" customHeight="1">
      <c r="A19" s="394" t="s">
        <v>102</v>
      </c>
      <c r="B19" s="509" t="s">
        <v>263</v>
      </c>
      <c r="C19" s="691">
        <f t="shared" si="0"/>
        <v>0</v>
      </c>
      <c r="D19" s="676">
        <v>0</v>
      </c>
      <c r="E19" s="691"/>
      <c r="F19" s="676"/>
    </row>
    <row r="20" spans="1:6" s="403" customFormat="1" ht="12" customHeight="1">
      <c r="A20" s="395" t="s">
        <v>103</v>
      </c>
      <c r="B20" s="510" t="s">
        <v>465</v>
      </c>
      <c r="C20" s="679">
        <f t="shared" si="0"/>
        <v>0</v>
      </c>
      <c r="D20" s="678">
        <v>0</v>
      </c>
      <c r="E20" s="679"/>
      <c r="F20" s="678"/>
    </row>
    <row r="21" spans="1:6" s="403" customFormat="1" ht="12" customHeight="1">
      <c r="A21" s="395" t="s">
        <v>104</v>
      </c>
      <c r="B21" s="510" t="s">
        <v>466</v>
      </c>
      <c r="C21" s="679">
        <f t="shared" si="0"/>
        <v>0</v>
      </c>
      <c r="D21" s="678">
        <v>0</v>
      </c>
      <c r="E21" s="679"/>
      <c r="F21" s="678"/>
    </row>
    <row r="22" spans="1:6" s="403" customFormat="1" ht="12" customHeight="1">
      <c r="A22" s="395" t="s">
        <v>105</v>
      </c>
      <c r="B22" s="510" t="s">
        <v>0</v>
      </c>
      <c r="C22" s="679">
        <f t="shared" si="0"/>
        <v>0</v>
      </c>
      <c r="D22" s="678">
        <v>0</v>
      </c>
      <c r="E22" s="679"/>
      <c r="F22" s="678"/>
    </row>
    <row r="23" spans="1:6" s="403" customFormat="1" ht="12" customHeight="1" thickBot="1">
      <c r="A23" s="495" t="s">
        <v>18</v>
      </c>
      <c r="B23" s="496" t="s">
        <v>167</v>
      </c>
      <c r="C23" s="670">
        <f t="shared" si="0"/>
        <v>0</v>
      </c>
      <c r="D23" s="687">
        <v>0</v>
      </c>
      <c r="E23" s="687"/>
      <c r="F23" s="687"/>
    </row>
    <row r="24" spans="1:6" s="403" customFormat="1" ht="12" customHeight="1" thickBot="1">
      <c r="A24" s="191" t="s">
        <v>19</v>
      </c>
      <c r="B24" s="113" t="s">
        <v>467</v>
      </c>
      <c r="C24" s="690">
        <f t="shared" si="0"/>
        <v>0</v>
      </c>
      <c r="D24" s="653">
        <f>+D25+D26</f>
        <v>0</v>
      </c>
      <c r="E24" s="653">
        <f>+E25+E26</f>
        <v>0</v>
      </c>
      <c r="F24" s="653">
        <f>+F25+F26</f>
        <v>0</v>
      </c>
    </row>
    <row r="25" spans="1:6" s="403" customFormat="1" ht="12" customHeight="1">
      <c r="A25" s="394" t="s">
        <v>273</v>
      </c>
      <c r="B25" s="509" t="s">
        <v>465</v>
      </c>
      <c r="C25" s="677">
        <f t="shared" si="0"/>
        <v>0</v>
      </c>
      <c r="D25" s="676">
        <v>0</v>
      </c>
      <c r="E25" s="677"/>
      <c r="F25" s="676"/>
    </row>
    <row r="26" spans="1:6" s="403" customFormat="1" ht="12" customHeight="1">
      <c r="A26" s="395" t="s">
        <v>276</v>
      </c>
      <c r="B26" s="510" t="s">
        <v>468</v>
      </c>
      <c r="C26" s="679">
        <f t="shared" si="0"/>
        <v>0</v>
      </c>
      <c r="D26" s="678">
        <v>0</v>
      </c>
      <c r="E26" s="679"/>
      <c r="F26" s="678"/>
    </row>
    <row r="27" spans="1:6" s="403" customFormat="1" ht="12" customHeight="1" thickBot="1">
      <c r="A27" s="497" t="s">
        <v>277</v>
      </c>
      <c r="B27" s="511" t="s">
        <v>469</v>
      </c>
      <c r="C27" s="686">
        <f t="shared" si="0"/>
        <v>0</v>
      </c>
      <c r="D27" s="685">
        <v>0</v>
      </c>
      <c r="E27" s="686"/>
      <c r="F27" s="685"/>
    </row>
    <row r="28" spans="1:6" s="403" customFormat="1" ht="12" customHeight="1" thickBot="1">
      <c r="A28" s="191" t="s">
        <v>20</v>
      </c>
      <c r="B28" s="113" t="s">
        <v>470</v>
      </c>
      <c r="C28" s="690">
        <f t="shared" si="0"/>
        <v>0</v>
      </c>
      <c r="D28" s="653">
        <f>+D29+D30+D31</f>
        <v>0</v>
      </c>
      <c r="E28" s="653">
        <f>+E29+E30+E31</f>
        <v>0</v>
      </c>
      <c r="F28" s="653">
        <f>+F29+F30+F31</f>
        <v>0</v>
      </c>
    </row>
    <row r="29" spans="1:6" s="403" customFormat="1" ht="12" customHeight="1">
      <c r="A29" s="396" t="s">
        <v>89</v>
      </c>
      <c r="B29" s="520" t="s">
        <v>302</v>
      </c>
      <c r="C29" s="691">
        <f t="shared" si="0"/>
        <v>0</v>
      </c>
      <c r="D29" s="692">
        <v>0</v>
      </c>
      <c r="E29" s="691"/>
      <c r="F29" s="692"/>
    </row>
    <row r="30" spans="1:6" s="403" customFormat="1" ht="12" customHeight="1">
      <c r="A30" s="395" t="s">
        <v>90</v>
      </c>
      <c r="B30" s="510" t="s">
        <v>303</v>
      </c>
      <c r="C30" s="679">
        <f t="shared" si="0"/>
        <v>0</v>
      </c>
      <c r="D30" s="678">
        <v>0</v>
      </c>
      <c r="E30" s="679"/>
      <c r="F30" s="678"/>
    </row>
    <row r="31" spans="1:6" s="403" customFormat="1" ht="12" customHeight="1" thickBot="1">
      <c r="A31" s="517" t="s">
        <v>91</v>
      </c>
      <c r="B31" s="521" t="s">
        <v>304</v>
      </c>
      <c r="C31" s="682">
        <f t="shared" si="0"/>
        <v>0</v>
      </c>
      <c r="D31" s="681">
        <v>0</v>
      </c>
      <c r="E31" s="682"/>
      <c r="F31" s="681"/>
    </row>
    <row r="32" spans="1:6" s="337" customFormat="1" ht="12" customHeight="1" thickBot="1">
      <c r="A32" s="191" t="s">
        <v>21</v>
      </c>
      <c r="B32" s="113" t="s">
        <v>416</v>
      </c>
      <c r="C32" s="690">
        <f t="shared" si="0"/>
        <v>0</v>
      </c>
      <c r="D32" s="654">
        <v>0</v>
      </c>
      <c r="E32" s="654"/>
      <c r="F32" s="654"/>
    </row>
    <row r="33" spans="1:6" s="337" customFormat="1" ht="12" customHeight="1" thickBot="1">
      <c r="A33" s="191" t="s">
        <v>22</v>
      </c>
      <c r="B33" s="113" t="s">
        <v>471</v>
      </c>
      <c r="C33" s="649">
        <f t="shared" si="0"/>
        <v>0</v>
      </c>
      <c r="D33" s="658">
        <v>0</v>
      </c>
      <c r="E33" s="658"/>
      <c r="F33" s="658"/>
    </row>
    <row r="34" spans="1:6" s="337" customFormat="1" ht="12" customHeight="1" thickBot="1">
      <c r="A34" s="184" t="s">
        <v>23</v>
      </c>
      <c r="B34" s="113" t="s">
        <v>472</v>
      </c>
      <c r="C34" s="649">
        <f t="shared" si="0"/>
        <v>8187000</v>
      </c>
      <c r="D34" s="659">
        <f>+D7+D18+D23+D24+D28+D32+D33</f>
        <v>8187000</v>
      </c>
      <c r="E34" s="659">
        <f>+E7+E18+E23+E24+E28+E32+E33</f>
        <v>0</v>
      </c>
      <c r="F34" s="659">
        <f>+F7+F18+F23+F24+F28+F32+F33</f>
        <v>0</v>
      </c>
    </row>
    <row r="35" spans="1:6" s="337" customFormat="1" ht="12" customHeight="1" thickBot="1">
      <c r="A35" s="479" t="s">
        <v>24</v>
      </c>
      <c r="B35" s="113" t="s">
        <v>473</v>
      </c>
      <c r="C35" s="690">
        <f t="shared" si="0"/>
        <v>225006000</v>
      </c>
      <c r="D35" s="659">
        <f>+D36+D37+D38</f>
        <v>225006000</v>
      </c>
      <c r="E35" s="659">
        <f>+E36+E37+E38</f>
        <v>0</v>
      </c>
      <c r="F35" s="659">
        <f>+F36+F37+F38</f>
        <v>0</v>
      </c>
    </row>
    <row r="36" spans="1:6" s="337" customFormat="1" ht="12" customHeight="1">
      <c r="A36" s="396" t="s">
        <v>474</v>
      </c>
      <c r="B36" s="520" t="s">
        <v>235</v>
      </c>
      <c r="C36" s="691">
        <f t="shared" si="0"/>
        <v>0</v>
      </c>
      <c r="D36" s="692">
        <v>0</v>
      </c>
      <c r="E36" s="691"/>
      <c r="F36" s="692"/>
    </row>
    <row r="37" spans="1:6" s="337" customFormat="1" ht="12" customHeight="1">
      <c r="A37" s="395" t="s">
        <v>475</v>
      </c>
      <c r="B37" s="510" t="s">
        <v>1</v>
      </c>
      <c r="C37" s="679">
        <f t="shared" si="0"/>
        <v>0</v>
      </c>
      <c r="D37" s="678">
        <v>0</v>
      </c>
      <c r="E37" s="679"/>
      <c r="F37" s="678"/>
    </row>
    <row r="38" spans="1:6" s="403" customFormat="1" ht="12" customHeight="1" thickBot="1">
      <c r="A38" s="395" t="s">
        <v>476</v>
      </c>
      <c r="B38" s="510" t="s">
        <v>477</v>
      </c>
      <c r="C38" s="679">
        <f t="shared" si="0"/>
        <v>225006000</v>
      </c>
      <c r="D38" s="678">
        <v>225006000</v>
      </c>
      <c r="E38" s="679"/>
      <c r="F38" s="678"/>
    </row>
    <row r="39" spans="1:6" s="403" customFormat="1" ht="15" customHeight="1" thickBot="1">
      <c r="A39" s="479" t="s">
        <v>25</v>
      </c>
      <c r="B39" s="480" t="s">
        <v>478</v>
      </c>
      <c r="C39" s="690">
        <f t="shared" si="0"/>
        <v>233193000</v>
      </c>
      <c r="D39" s="660">
        <f>+D34+D35</f>
        <v>233193000</v>
      </c>
      <c r="E39" s="660">
        <f>+E34+E35</f>
        <v>0</v>
      </c>
      <c r="F39" s="660">
        <f>+F34+F35</f>
        <v>0</v>
      </c>
    </row>
    <row r="40" spans="1:6" s="403" customFormat="1" ht="15" customHeight="1">
      <c r="A40" s="220"/>
      <c r="B40" s="221"/>
      <c r="C40" s="472"/>
      <c r="D40" s="473"/>
      <c r="E40" s="473"/>
      <c r="F40" s="473"/>
    </row>
    <row r="41" spans="1:3" ht="13.5" thickBot="1">
      <c r="A41" s="222"/>
      <c r="B41" s="223"/>
      <c r="C41" s="474"/>
    </row>
    <row r="42" spans="1:6" s="402" customFormat="1" ht="16.5" customHeight="1" thickBot="1">
      <c r="A42" s="847" t="s">
        <v>55</v>
      </c>
      <c r="B42" s="848"/>
      <c r="C42" s="848"/>
      <c r="D42" s="848"/>
      <c r="E42" s="848"/>
      <c r="F42" s="849"/>
    </row>
    <row r="43" spans="1:6" s="404" customFormat="1" ht="12" customHeight="1" thickBot="1">
      <c r="A43" s="191" t="s">
        <v>16</v>
      </c>
      <c r="B43" s="113" t="s">
        <v>479</v>
      </c>
      <c r="C43" s="690">
        <f aca="true" t="shared" si="1" ref="C43:C54">SUM(D43:F43)</f>
        <v>233193000</v>
      </c>
      <c r="D43" s="653">
        <f>SUM(D44:D48)</f>
        <v>233193000</v>
      </c>
      <c r="E43" s="653">
        <f>SUM(E44:E48)</f>
        <v>0</v>
      </c>
      <c r="F43" s="653">
        <f>SUM(F44:F48)</f>
        <v>0</v>
      </c>
    </row>
    <row r="44" spans="1:6" ht="12" customHeight="1">
      <c r="A44" s="396" t="s">
        <v>96</v>
      </c>
      <c r="B44" s="520" t="s">
        <v>46</v>
      </c>
      <c r="C44" s="691">
        <f t="shared" si="1"/>
        <v>76844000</v>
      </c>
      <c r="D44" s="692">
        <v>76844000</v>
      </c>
      <c r="E44" s="691"/>
      <c r="F44" s="692"/>
    </row>
    <row r="45" spans="1:6" ht="12" customHeight="1">
      <c r="A45" s="395" t="s">
        <v>97</v>
      </c>
      <c r="B45" s="510" t="s">
        <v>176</v>
      </c>
      <c r="C45" s="679">
        <f t="shared" si="1"/>
        <v>23636000</v>
      </c>
      <c r="D45" s="678">
        <v>23636000</v>
      </c>
      <c r="E45" s="679"/>
      <c r="F45" s="678"/>
    </row>
    <row r="46" spans="1:6" ht="12" customHeight="1">
      <c r="A46" s="395" t="s">
        <v>98</v>
      </c>
      <c r="B46" s="510" t="s">
        <v>133</v>
      </c>
      <c r="C46" s="679">
        <f t="shared" si="1"/>
        <v>111013000</v>
      </c>
      <c r="D46" s="678">
        <v>111013000</v>
      </c>
      <c r="E46" s="679"/>
      <c r="F46" s="678"/>
    </row>
    <row r="47" spans="1:6" ht="12" customHeight="1">
      <c r="A47" s="395" t="s">
        <v>99</v>
      </c>
      <c r="B47" s="510" t="s">
        <v>177</v>
      </c>
      <c r="C47" s="679">
        <f t="shared" si="1"/>
        <v>21700000</v>
      </c>
      <c r="D47" s="678">
        <v>21700000</v>
      </c>
      <c r="E47" s="679"/>
      <c r="F47" s="678"/>
    </row>
    <row r="48" spans="1:6" ht="12" customHeight="1" thickBot="1">
      <c r="A48" s="395" t="s">
        <v>141</v>
      </c>
      <c r="B48" s="510" t="s">
        <v>178</v>
      </c>
      <c r="C48" s="679">
        <f t="shared" si="1"/>
        <v>0</v>
      </c>
      <c r="D48" s="678">
        <v>0</v>
      </c>
      <c r="E48" s="679"/>
      <c r="F48" s="678"/>
    </row>
    <row r="49" spans="1:6" ht="12" customHeight="1" thickBot="1">
      <c r="A49" s="191" t="s">
        <v>17</v>
      </c>
      <c r="B49" s="522" t="s">
        <v>480</v>
      </c>
      <c r="C49" s="671">
        <f t="shared" si="1"/>
        <v>0</v>
      </c>
      <c r="D49" s="653">
        <f>SUM(D50:D52)</f>
        <v>0</v>
      </c>
      <c r="E49" s="653">
        <f>SUM(E50:E52)</f>
        <v>0</v>
      </c>
      <c r="F49" s="653">
        <f>SUM(F50:F52)</f>
        <v>0</v>
      </c>
    </row>
    <row r="50" spans="1:6" s="404" customFormat="1" ht="12" customHeight="1">
      <c r="A50" s="394" t="s">
        <v>102</v>
      </c>
      <c r="B50" s="509" t="s">
        <v>226</v>
      </c>
      <c r="C50" s="691">
        <f t="shared" si="1"/>
        <v>0</v>
      </c>
      <c r="D50" s="676"/>
      <c r="E50" s="691"/>
      <c r="F50" s="676"/>
    </row>
    <row r="51" spans="1:6" ht="12" customHeight="1">
      <c r="A51" s="395" t="s">
        <v>103</v>
      </c>
      <c r="B51" s="510" t="s">
        <v>180</v>
      </c>
      <c r="C51" s="679">
        <f t="shared" si="1"/>
        <v>0</v>
      </c>
      <c r="D51" s="678">
        <v>0</v>
      </c>
      <c r="E51" s="679"/>
      <c r="F51" s="678"/>
    </row>
    <row r="52" spans="1:6" ht="12" customHeight="1">
      <c r="A52" s="395" t="s">
        <v>104</v>
      </c>
      <c r="B52" s="510" t="s">
        <v>56</v>
      </c>
      <c r="C52" s="679">
        <f t="shared" si="1"/>
        <v>0</v>
      </c>
      <c r="D52" s="678">
        <v>0</v>
      </c>
      <c r="E52" s="679"/>
      <c r="F52" s="678"/>
    </row>
    <row r="53" spans="1:6" ht="12" customHeight="1" thickBot="1">
      <c r="A53" s="395" t="s">
        <v>105</v>
      </c>
      <c r="B53" s="510" t="s">
        <v>2</v>
      </c>
      <c r="C53" s="679">
        <f t="shared" si="1"/>
        <v>0</v>
      </c>
      <c r="D53" s="678">
        <v>0</v>
      </c>
      <c r="E53" s="679"/>
      <c r="F53" s="678"/>
    </row>
    <row r="54" spans="1:6" ht="15" customHeight="1" thickBot="1">
      <c r="A54" s="191" t="s">
        <v>18</v>
      </c>
      <c r="B54" s="522" t="s">
        <v>481</v>
      </c>
      <c r="C54" s="671">
        <f t="shared" si="1"/>
        <v>233193000</v>
      </c>
      <c r="D54" s="653">
        <f>+D43+D49</f>
        <v>233193000</v>
      </c>
      <c r="E54" s="653">
        <f>+E43+E49</f>
        <v>0</v>
      </c>
      <c r="F54" s="653">
        <f>+F43+F49</f>
        <v>0</v>
      </c>
    </row>
    <row r="55" spans="3:6" ht="13.5" thickBot="1">
      <c r="C55" s="663"/>
      <c r="D55" s="663"/>
      <c r="E55" s="663"/>
      <c r="F55" s="663"/>
    </row>
    <row r="56" spans="1:6" ht="15" customHeight="1" thickBot="1">
      <c r="A56" s="227" t="s">
        <v>199</v>
      </c>
      <c r="B56" s="228"/>
      <c r="C56" s="110">
        <v>31</v>
      </c>
      <c r="D56" s="110">
        <v>31</v>
      </c>
      <c r="E56" s="110"/>
      <c r="F56" s="110"/>
    </row>
    <row r="57" spans="1:6" ht="14.25" customHeight="1" thickBot="1">
      <c r="A57" s="227" t="s">
        <v>200</v>
      </c>
      <c r="B57" s="228"/>
      <c r="C57" s="110"/>
      <c r="D57" s="110"/>
      <c r="E57" s="110"/>
      <c r="F57" s="110"/>
    </row>
  </sheetData>
  <sheetProtection/>
  <mergeCells count="6">
    <mergeCell ref="A4:F4"/>
    <mergeCell ref="A6:F6"/>
    <mergeCell ref="A42:F42"/>
    <mergeCell ref="C2:F2"/>
    <mergeCell ref="C5:F5"/>
    <mergeCell ref="A1:F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zoomScalePageLayoutView="0" workbookViewId="0" topLeftCell="A1">
      <selection activeCell="B2" sqref="B2:C2"/>
    </sheetView>
  </sheetViews>
  <sheetFormatPr defaultColWidth="9.375" defaultRowHeight="12.75"/>
  <cols>
    <col min="1" max="1" width="19.625" style="430" customWidth="1"/>
    <col min="2" max="2" width="75.75390625" style="430" customWidth="1"/>
    <col min="3" max="16384" width="9.375" style="430" customWidth="1"/>
  </cols>
  <sheetData>
    <row r="2" spans="2:3" ht="15">
      <c r="B2" s="789" t="s">
        <v>749</v>
      </c>
      <c r="C2" s="789"/>
    </row>
    <row r="3" spans="1:2" ht="12.75">
      <c r="A3" s="432"/>
      <c r="B3" s="432"/>
    </row>
    <row r="4" spans="1:4" ht="12.75">
      <c r="A4" s="432"/>
      <c r="B4" s="432"/>
      <c r="C4" s="439"/>
      <c r="D4" s="439"/>
    </row>
    <row r="5" spans="1:5" ht="12.75">
      <c r="A5" s="432"/>
      <c r="B5" s="439" t="s">
        <v>593</v>
      </c>
      <c r="C5" s="439"/>
      <c r="D5" s="439"/>
      <c r="E5" s="439"/>
    </row>
    <row r="6" spans="1:5" ht="12.75">
      <c r="A6" s="432"/>
      <c r="B6" s="439"/>
      <c r="C6" s="439"/>
      <c r="D6" s="439"/>
      <c r="E6" s="439"/>
    </row>
    <row r="7" spans="1:5" ht="12.75">
      <c r="A7" s="432"/>
      <c r="B7" s="439"/>
      <c r="C7" s="439"/>
      <c r="D7" s="439"/>
      <c r="E7" s="439"/>
    </row>
    <row r="8" spans="1:5" ht="12.75">
      <c r="A8" s="432"/>
      <c r="B8" s="439"/>
      <c r="C8" s="439"/>
      <c r="D8" s="439"/>
      <c r="E8" s="439"/>
    </row>
    <row r="9" spans="1:5" ht="12.75">
      <c r="A9" s="432"/>
      <c r="B9" s="439"/>
      <c r="C9" s="439"/>
      <c r="D9" s="439"/>
      <c r="E9" s="439"/>
    </row>
    <row r="10" spans="1:2" s="433" customFormat="1" ht="20.25" customHeight="1">
      <c r="A10" s="506" t="s">
        <v>594</v>
      </c>
      <c r="B10" s="506" t="s">
        <v>595</v>
      </c>
    </row>
    <row r="11" spans="1:2" s="433" customFormat="1" ht="19.5" customHeight="1">
      <c r="A11" s="506" t="s">
        <v>16</v>
      </c>
      <c r="B11" s="469" t="s">
        <v>222</v>
      </c>
    </row>
    <row r="12" spans="1:2" ht="19.5" customHeight="1">
      <c r="A12" s="507" t="s">
        <v>17</v>
      </c>
      <c r="B12" s="508" t="s">
        <v>494</v>
      </c>
    </row>
    <row r="13" spans="1:2" ht="19.5" customHeight="1">
      <c r="A13" s="507" t="s">
        <v>18</v>
      </c>
      <c r="B13" s="508" t="s">
        <v>498</v>
      </c>
    </row>
    <row r="14" spans="1:2" ht="19.5" customHeight="1">
      <c r="A14" s="507" t="s">
        <v>19</v>
      </c>
      <c r="B14" s="508" t="s">
        <v>499</v>
      </c>
    </row>
    <row r="15" spans="1:2" ht="19.5" customHeight="1">
      <c r="A15" s="507" t="s">
        <v>20</v>
      </c>
      <c r="B15" s="508" t="s">
        <v>500</v>
      </c>
    </row>
    <row r="16" spans="1:2" s="433" customFormat="1" ht="19.5" customHeight="1">
      <c r="A16" s="507" t="s">
        <v>21</v>
      </c>
      <c r="B16" s="469" t="s">
        <v>501</v>
      </c>
    </row>
    <row r="17" spans="1:2" s="433" customFormat="1" ht="19.5" customHeight="1">
      <c r="A17" s="437"/>
      <c r="B17" s="434"/>
    </row>
    <row r="18" spans="1:2" ht="33.75" customHeight="1">
      <c r="A18" s="435"/>
      <c r="B18" s="438"/>
    </row>
    <row r="19" spans="1:2" ht="19.5" customHeight="1">
      <c r="A19" s="435"/>
      <c r="B19" s="436"/>
    </row>
    <row r="20" spans="1:2" ht="15">
      <c r="A20" s="436"/>
      <c r="B20" s="436"/>
    </row>
    <row r="21" spans="1:2" ht="12.75">
      <c r="A21" s="431"/>
      <c r="B21" s="431"/>
    </row>
  </sheetData>
  <sheetProtection/>
  <mergeCells count="1">
    <mergeCell ref="B2:C2"/>
  </mergeCells>
  <printOptions/>
  <pageMargins left="1.0236220472440944" right="0.7480314960629921" top="0.984251968503937" bottom="0.984251968503937" header="0.5118110236220472" footer="0.5118110236220472"/>
  <pageSetup firstPageNumber="13" useFirstPageNumber="1"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A20" sqref="A20"/>
    </sheetView>
  </sheetViews>
  <sheetFormatPr defaultColWidth="9.37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865" t="s">
        <v>3</v>
      </c>
      <c r="B1" s="865"/>
      <c r="C1" s="865"/>
      <c r="D1" s="865"/>
      <c r="E1" s="865"/>
      <c r="F1" s="865"/>
      <c r="G1" s="865"/>
    </row>
    <row r="3" spans="1:7" s="147" customFormat="1" ht="27" customHeight="1">
      <c r="A3" s="145" t="s">
        <v>204</v>
      </c>
      <c r="B3" s="146"/>
      <c r="C3" s="864" t="s">
        <v>205</v>
      </c>
      <c r="D3" s="864"/>
      <c r="E3" s="864"/>
      <c r="F3" s="864"/>
      <c r="G3" s="864"/>
    </row>
    <row r="4" spans="1:7" s="147" customFormat="1" ht="15">
      <c r="A4" s="146"/>
      <c r="B4" s="146"/>
      <c r="C4" s="146"/>
      <c r="D4" s="146"/>
      <c r="E4" s="146"/>
      <c r="F4" s="146"/>
      <c r="G4" s="146"/>
    </row>
    <row r="5" spans="1:7" s="147" customFormat="1" ht="24.75" customHeight="1">
      <c r="A5" s="145" t="s">
        <v>206</v>
      </c>
      <c r="B5" s="146"/>
      <c r="C5" s="864" t="s">
        <v>205</v>
      </c>
      <c r="D5" s="864"/>
      <c r="E5" s="864"/>
      <c r="F5" s="864"/>
      <c r="G5" s="146"/>
    </row>
    <row r="6" spans="1:7" s="148" customFormat="1" ht="12.75">
      <c r="A6" s="198"/>
      <c r="B6" s="198"/>
      <c r="C6" s="198"/>
      <c r="D6" s="198"/>
      <c r="E6" s="198"/>
      <c r="F6" s="198"/>
      <c r="G6" s="198"/>
    </row>
    <row r="7" spans="1:7" s="149" customFormat="1" ht="15" customHeight="1">
      <c r="A7" s="245" t="s">
        <v>207</v>
      </c>
      <c r="B7" s="244"/>
      <c r="C7" s="244"/>
      <c r="D7" s="230"/>
      <c r="E7" s="230"/>
      <c r="F7" s="230"/>
      <c r="G7" s="230"/>
    </row>
    <row r="8" spans="1:7" s="149" customFormat="1" ht="15" customHeight="1" thickBot="1">
      <c r="A8" s="245" t="s">
        <v>208</v>
      </c>
      <c r="B8" s="230"/>
      <c r="C8" s="230"/>
      <c r="D8" s="230"/>
      <c r="E8" s="230"/>
      <c r="F8" s="230"/>
      <c r="G8" s="230"/>
    </row>
    <row r="9" spans="1:7" s="61" customFormat="1" ht="42" customHeight="1" thickBot="1">
      <c r="A9" s="181" t="s">
        <v>14</v>
      </c>
      <c r="B9" s="182" t="s">
        <v>209</v>
      </c>
      <c r="C9" s="182" t="s">
        <v>210</v>
      </c>
      <c r="D9" s="182" t="s">
        <v>211</v>
      </c>
      <c r="E9" s="182" t="s">
        <v>212</v>
      </c>
      <c r="F9" s="182" t="s">
        <v>213</v>
      </c>
      <c r="G9" s="183" t="s">
        <v>49</v>
      </c>
    </row>
    <row r="10" spans="1:7" ht="24" customHeight="1">
      <c r="A10" s="231" t="s">
        <v>16</v>
      </c>
      <c r="B10" s="189" t="s">
        <v>214</v>
      </c>
      <c r="C10" s="150"/>
      <c r="D10" s="150"/>
      <c r="E10" s="150"/>
      <c r="F10" s="150"/>
      <c r="G10" s="232">
        <f>SUM(C10:F10)</f>
        <v>0</v>
      </c>
    </row>
    <row r="11" spans="1:7" ht="24" customHeight="1">
      <c r="A11" s="233" t="s">
        <v>17</v>
      </c>
      <c r="B11" s="190" t="s">
        <v>215</v>
      </c>
      <c r="C11" s="151"/>
      <c r="D11" s="151"/>
      <c r="E11" s="151"/>
      <c r="F11" s="151"/>
      <c r="G11" s="234">
        <f aca="true" t="shared" si="0" ref="G11:G16">SUM(C11:F11)</f>
        <v>0</v>
      </c>
    </row>
    <row r="12" spans="1:7" ht="24" customHeight="1">
      <c r="A12" s="233" t="s">
        <v>18</v>
      </c>
      <c r="B12" s="190" t="s">
        <v>216</v>
      </c>
      <c r="C12" s="151"/>
      <c r="D12" s="151"/>
      <c r="E12" s="151"/>
      <c r="F12" s="151"/>
      <c r="G12" s="234">
        <f t="shared" si="0"/>
        <v>0</v>
      </c>
    </row>
    <row r="13" spans="1:7" ht="24" customHeight="1">
      <c r="A13" s="233" t="s">
        <v>19</v>
      </c>
      <c r="B13" s="190" t="s">
        <v>217</v>
      </c>
      <c r="C13" s="151"/>
      <c r="D13" s="151"/>
      <c r="E13" s="151"/>
      <c r="F13" s="151"/>
      <c r="G13" s="234">
        <f t="shared" si="0"/>
        <v>0</v>
      </c>
    </row>
    <row r="14" spans="1:7" ht="24" customHeight="1">
      <c r="A14" s="233" t="s">
        <v>20</v>
      </c>
      <c r="B14" s="190" t="s">
        <v>218</v>
      </c>
      <c r="C14" s="151"/>
      <c r="D14" s="151"/>
      <c r="E14" s="151"/>
      <c r="F14" s="151"/>
      <c r="G14" s="234">
        <f t="shared" si="0"/>
        <v>0</v>
      </c>
    </row>
    <row r="15" spans="1:7" ht="24" customHeight="1" thickBot="1">
      <c r="A15" s="235" t="s">
        <v>21</v>
      </c>
      <c r="B15" s="236" t="s">
        <v>219</v>
      </c>
      <c r="C15" s="152"/>
      <c r="D15" s="152"/>
      <c r="E15" s="152"/>
      <c r="F15" s="152"/>
      <c r="G15" s="237">
        <f t="shared" si="0"/>
        <v>0</v>
      </c>
    </row>
    <row r="16" spans="1:7" s="153" customFormat="1" ht="24" customHeight="1" thickBot="1">
      <c r="A16" s="238" t="s">
        <v>22</v>
      </c>
      <c r="B16" s="239" t="s">
        <v>49</v>
      </c>
      <c r="C16" s="240">
        <f>SUM(C10:C15)</f>
        <v>0</v>
      </c>
      <c r="D16" s="240">
        <f>SUM(D10:D15)</f>
        <v>0</v>
      </c>
      <c r="E16" s="240">
        <f>SUM(E10:E15)</f>
        <v>0</v>
      </c>
      <c r="F16" s="240">
        <f>SUM(F10:F15)</f>
        <v>0</v>
      </c>
      <c r="G16" s="241">
        <f t="shared" si="0"/>
        <v>0</v>
      </c>
    </row>
    <row r="17" spans="1:7" s="148" customFormat="1" ht="12.75">
      <c r="A17" s="198"/>
      <c r="B17" s="198"/>
      <c r="C17" s="198"/>
      <c r="D17" s="198"/>
      <c r="E17" s="198"/>
      <c r="F17" s="198"/>
      <c r="G17" s="198"/>
    </row>
    <row r="18" spans="1:7" s="148" customFormat="1" ht="12.75">
      <c r="A18" s="198"/>
      <c r="B18" s="198"/>
      <c r="C18" s="198"/>
      <c r="D18" s="198"/>
      <c r="E18" s="198"/>
      <c r="F18" s="198"/>
      <c r="G18" s="198"/>
    </row>
    <row r="19" spans="1:7" s="148" customFormat="1" ht="12.75">
      <c r="A19" s="198"/>
      <c r="B19" s="198"/>
      <c r="C19" s="198"/>
      <c r="D19" s="198"/>
      <c r="E19" s="198"/>
      <c r="F19" s="198"/>
      <c r="G19" s="198"/>
    </row>
    <row r="20" spans="1:7" s="148" customFormat="1" ht="15">
      <c r="A20" s="147" t="s">
        <v>667</v>
      </c>
      <c r="B20" s="198"/>
      <c r="C20" s="198"/>
      <c r="D20" s="198"/>
      <c r="E20" s="198"/>
      <c r="F20" s="198"/>
      <c r="G20" s="198"/>
    </row>
    <row r="21" spans="1:7" s="148" customFormat="1" ht="12.75">
      <c r="A21" s="198"/>
      <c r="B21" s="198"/>
      <c r="C21" s="198"/>
      <c r="D21" s="198"/>
      <c r="E21" s="198"/>
      <c r="F21" s="198"/>
      <c r="G21" s="198"/>
    </row>
    <row r="22" spans="1:7" ht="12.75">
      <c r="A22" s="198"/>
      <c r="B22" s="198"/>
      <c r="C22" s="198"/>
      <c r="D22" s="198"/>
      <c r="E22" s="198"/>
      <c r="F22" s="198"/>
      <c r="G22" s="198"/>
    </row>
    <row r="23" spans="1:7" ht="12.75">
      <c r="A23" s="198"/>
      <c r="B23" s="198"/>
      <c r="C23" s="148"/>
      <c r="D23" s="148"/>
      <c r="E23" s="148"/>
      <c r="F23" s="148"/>
      <c r="G23" s="198"/>
    </row>
    <row r="24" spans="1:7" ht="13.5">
      <c r="A24" s="198"/>
      <c r="B24" s="198"/>
      <c r="C24" s="242"/>
      <c r="D24" s="243" t="s">
        <v>220</v>
      </c>
      <c r="E24" s="243"/>
      <c r="F24" s="242"/>
      <c r="G24" s="198"/>
    </row>
    <row r="25" spans="3:6" ht="13.5">
      <c r="C25" s="154"/>
      <c r="D25" s="155"/>
      <c r="E25" s="155"/>
      <c r="F25" s="154"/>
    </row>
    <row r="26" spans="3:6" ht="13.5">
      <c r="C26" s="154"/>
      <c r="D26" s="155"/>
      <c r="E26" s="155"/>
      <c r="F26" s="154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workbookViewId="0" topLeftCell="A1">
      <selection activeCell="E8" sqref="E8"/>
    </sheetView>
  </sheetViews>
  <sheetFormatPr defaultColWidth="9.375" defaultRowHeight="12.75"/>
  <cols>
    <col min="1" max="1" width="6.75390625" style="178" customWidth="1"/>
    <col min="2" max="2" width="49.625" style="40" customWidth="1"/>
    <col min="3" max="8" width="12.75390625" style="40" customWidth="1"/>
    <col min="9" max="9" width="13.75390625" style="40" customWidth="1"/>
    <col min="10" max="16384" width="9.375" style="40" customWidth="1"/>
  </cols>
  <sheetData>
    <row r="1" spans="1:9" ht="27.75" customHeight="1">
      <c r="A1" s="866" t="s">
        <v>4</v>
      </c>
      <c r="B1" s="866"/>
      <c r="C1" s="866"/>
      <c r="D1" s="866"/>
      <c r="E1" s="866"/>
      <c r="F1" s="866"/>
      <c r="G1" s="866"/>
      <c r="H1" s="866"/>
      <c r="I1" s="866"/>
    </row>
    <row r="2" ht="20.25" customHeight="1" thickBot="1">
      <c r="I2" s="417" t="s">
        <v>551</v>
      </c>
    </row>
    <row r="3" spans="1:9" s="418" customFormat="1" ht="26.25" customHeight="1">
      <c r="A3" s="830" t="s">
        <v>66</v>
      </c>
      <c r="B3" s="869" t="s">
        <v>82</v>
      </c>
      <c r="C3" s="830" t="s">
        <v>83</v>
      </c>
      <c r="D3" s="830" t="s">
        <v>747</v>
      </c>
      <c r="E3" s="871" t="s">
        <v>65</v>
      </c>
      <c r="F3" s="872"/>
      <c r="G3" s="872"/>
      <c r="H3" s="873"/>
      <c r="I3" s="869" t="s">
        <v>48</v>
      </c>
    </row>
    <row r="4" spans="1:9" s="419" customFormat="1" ht="32.25" customHeight="1" thickBot="1">
      <c r="A4" s="874"/>
      <c r="B4" s="870"/>
      <c r="C4" s="870"/>
      <c r="D4" s="874"/>
      <c r="E4" s="248" t="s">
        <v>248</v>
      </c>
      <c r="F4" s="248" t="s">
        <v>453</v>
      </c>
      <c r="G4" s="248" t="s">
        <v>661</v>
      </c>
      <c r="H4" s="249" t="s">
        <v>746</v>
      </c>
      <c r="I4" s="870"/>
    </row>
    <row r="5" spans="1:9" s="420" customFormat="1" ht="12.75" customHeight="1" thickBot="1">
      <c r="A5" s="250">
        <v>1</v>
      </c>
      <c r="B5" s="251">
        <v>2</v>
      </c>
      <c r="C5" s="252">
        <v>3</v>
      </c>
      <c r="D5" s="251">
        <v>4</v>
      </c>
      <c r="E5" s="250">
        <v>5</v>
      </c>
      <c r="F5" s="252">
        <v>6</v>
      </c>
      <c r="G5" s="252">
        <v>7</v>
      </c>
      <c r="H5" s="253">
        <v>8</v>
      </c>
      <c r="I5" s="254" t="s">
        <v>84</v>
      </c>
    </row>
    <row r="6" spans="1:9" ht="24.75" customHeight="1" thickBot="1">
      <c r="A6" s="255" t="s">
        <v>16</v>
      </c>
      <c r="B6" s="256" t="s">
        <v>5</v>
      </c>
      <c r="C6" s="412"/>
      <c r="D6" s="44">
        <f>+D7+D8</f>
        <v>0</v>
      </c>
      <c r="E6" s="45">
        <f>+E7+E8</f>
        <v>0</v>
      </c>
      <c r="F6" s="46">
        <f>+F7+F8</f>
        <v>0</v>
      </c>
      <c r="G6" s="46">
        <f>+G7+G8</f>
        <v>0</v>
      </c>
      <c r="H6" s="47">
        <f>+H7+H8</f>
        <v>0</v>
      </c>
      <c r="I6" s="44">
        <f aca="true" t="shared" si="0" ref="I6:I19">SUM(D6:H6)</f>
        <v>0</v>
      </c>
    </row>
    <row r="7" spans="1:9" ht="19.5" customHeight="1">
      <c r="A7" s="257" t="s">
        <v>17</v>
      </c>
      <c r="B7" s="48" t="s">
        <v>67</v>
      </c>
      <c r="C7" s="413"/>
      <c r="D7" s="49"/>
      <c r="E7" s="50"/>
      <c r="F7" s="21"/>
      <c r="G7" s="21"/>
      <c r="H7" s="18"/>
      <c r="I7" s="258">
        <f t="shared" si="0"/>
        <v>0</v>
      </c>
    </row>
    <row r="8" spans="1:9" ht="19.5" customHeight="1" thickBot="1">
      <c r="A8" s="257" t="s">
        <v>18</v>
      </c>
      <c r="B8" s="48" t="s">
        <v>67</v>
      </c>
      <c r="C8" s="413"/>
      <c r="D8" s="49"/>
      <c r="E8" s="50"/>
      <c r="F8" s="21"/>
      <c r="G8" s="21"/>
      <c r="H8" s="18"/>
      <c r="I8" s="258">
        <f t="shared" si="0"/>
        <v>0</v>
      </c>
    </row>
    <row r="9" spans="1:9" ht="25.5" customHeight="1" thickBot="1">
      <c r="A9" s="255" t="s">
        <v>19</v>
      </c>
      <c r="B9" s="256" t="s">
        <v>6</v>
      </c>
      <c r="C9" s="414"/>
      <c r="D9" s="44">
        <f>+D10+D11</f>
        <v>0</v>
      </c>
      <c r="E9" s="45">
        <f>+E10+E11</f>
        <v>0</v>
      </c>
      <c r="F9" s="46">
        <f>+F10+F11</f>
        <v>0</v>
      </c>
      <c r="G9" s="46">
        <f>+G10+G11</f>
        <v>0</v>
      </c>
      <c r="H9" s="47">
        <f>+H10+H11</f>
        <v>0</v>
      </c>
      <c r="I9" s="44">
        <f t="shared" si="0"/>
        <v>0</v>
      </c>
    </row>
    <row r="10" spans="1:9" ht="19.5" customHeight="1">
      <c r="A10" s="257" t="s">
        <v>20</v>
      </c>
      <c r="B10" s="48" t="s">
        <v>67</v>
      </c>
      <c r="C10" s="413"/>
      <c r="D10" s="49"/>
      <c r="E10" s="50"/>
      <c r="F10" s="21"/>
      <c r="G10" s="21"/>
      <c r="H10" s="18"/>
      <c r="I10" s="258">
        <f t="shared" si="0"/>
        <v>0</v>
      </c>
    </row>
    <row r="11" spans="1:9" ht="19.5" customHeight="1" thickBot="1">
      <c r="A11" s="257" t="s">
        <v>21</v>
      </c>
      <c r="B11" s="48" t="s">
        <v>67</v>
      </c>
      <c r="C11" s="413"/>
      <c r="D11" s="49"/>
      <c r="E11" s="50"/>
      <c r="F11" s="21"/>
      <c r="G11" s="21"/>
      <c r="H11" s="18"/>
      <c r="I11" s="258">
        <f t="shared" si="0"/>
        <v>0</v>
      </c>
    </row>
    <row r="12" spans="1:9" ht="19.5" customHeight="1" thickBot="1">
      <c r="A12" s="255" t="s">
        <v>22</v>
      </c>
      <c r="B12" s="256" t="s">
        <v>201</v>
      </c>
      <c r="C12" s="414"/>
      <c r="D12" s="44">
        <f>SUM(D13:D14)</f>
        <v>0</v>
      </c>
      <c r="E12" s="44">
        <f>SUM(E13:E14)</f>
        <v>0</v>
      </c>
      <c r="F12" s="46">
        <f>+F15</f>
        <v>0</v>
      </c>
      <c r="G12" s="46">
        <f>+G15</f>
        <v>0</v>
      </c>
      <c r="H12" s="47">
        <f>+H15</f>
        <v>0</v>
      </c>
      <c r="I12" s="44">
        <f t="shared" si="0"/>
        <v>0</v>
      </c>
    </row>
    <row r="13" spans="1:9" ht="19.5" customHeight="1">
      <c r="A13" s="262"/>
      <c r="B13" s="486"/>
      <c r="C13" s="482"/>
      <c r="D13" s="263"/>
      <c r="E13" s="483"/>
      <c r="F13" s="484"/>
      <c r="G13" s="484"/>
      <c r="H13" s="485"/>
      <c r="I13" s="263">
        <f>SUM(D13:H13)</f>
        <v>0</v>
      </c>
    </row>
    <row r="14" spans="1:9" ht="19.5" customHeight="1">
      <c r="A14" s="262"/>
      <c r="B14" s="486"/>
      <c r="C14" s="482"/>
      <c r="D14" s="263"/>
      <c r="E14" s="483"/>
      <c r="F14" s="484"/>
      <c r="G14" s="484"/>
      <c r="H14" s="485"/>
      <c r="I14" s="263">
        <f>SUM(D14:H14)</f>
        <v>0</v>
      </c>
    </row>
    <row r="15" spans="1:9" ht="19.5" customHeight="1" thickBot="1">
      <c r="A15" s="257" t="s">
        <v>23</v>
      </c>
      <c r="B15" s="48" t="s">
        <v>67</v>
      </c>
      <c r="C15" s="413"/>
      <c r="D15" s="49"/>
      <c r="E15" s="50"/>
      <c r="F15" s="21"/>
      <c r="G15" s="21"/>
      <c r="H15" s="18"/>
      <c r="I15" s="258">
        <f t="shared" si="0"/>
        <v>0</v>
      </c>
    </row>
    <row r="16" spans="1:9" ht="19.5" customHeight="1" thickBot="1">
      <c r="A16" s="255" t="s">
        <v>24</v>
      </c>
      <c r="B16" s="256" t="s">
        <v>202</v>
      </c>
      <c r="C16" s="414"/>
      <c r="D16" s="44">
        <f>+D17</f>
        <v>0</v>
      </c>
      <c r="E16" s="45">
        <f>+E17</f>
        <v>0</v>
      </c>
      <c r="F16" s="46">
        <f>+F17</f>
        <v>0</v>
      </c>
      <c r="G16" s="46">
        <f>+G17</f>
        <v>0</v>
      </c>
      <c r="H16" s="47">
        <f>+H17</f>
        <v>0</v>
      </c>
      <c r="I16" s="44">
        <f t="shared" si="0"/>
        <v>0</v>
      </c>
    </row>
    <row r="17" spans="1:9" ht="19.5" customHeight="1" thickBot="1">
      <c r="A17" s="259" t="s">
        <v>25</v>
      </c>
      <c r="B17" s="51" t="s">
        <v>67</v>
      </c>
      <c r="C17" s="415"/>
      <c r="D17" s="52"/>
      <c r="E17" s="53"/>
      <c r="F17" s="22"/>
      <c r="G17" s="22"/>
      <c r="H17" s="20"/>
      <c r="I17" s="260">
        <f t="shared" si="0"/>
        <v>0</v>
      </c>
    </row>
    <row r="18" spans="1:9" ht="19.5" customHeight="1" thickBot="1">
      <c r="A18" s="255" t="s">
        <v>26</v>
      </c>
      <c r="B18" s="261" t="s">
        <v>203</v>
      </c>
      <c r="C18" s="414"/>
      <c r="D18" s="44">
        <f>+D19</f>
        <v>0</v>
      </c>
      <c r="E18" s="45">
        <f>+E19</f>
        <v>0</v>
      </c>
      <c r="F18" s="46">
        <f>+F19</f>
        <v>0</v>
      </c>
      <c r="G18" s="46">
        <f>+G19</f>
        <v>0</v>
      </c>
      <c r="H18" s="47">
        <f>+H19</f>
        <v>0</v>
      </c>
      <c r="I18" s="44">
        <f t="shared" si="0"/>
        <v>0</v>
      </c>
    </row>
    <row r="19" spans="1:9" ht="19.5" customHeight="1" thickBot="1">
      <c r="A19" s="262" t="s">
        <v>27</v>
      </c>
      <c r="B19" s="54" t="s">
        <v>67</v>
      </c>
      <c r="C19" s="416"/>
      <c r="D19" s="55"/>
      <c r="E19" s="56"/>
      <c r="F19" s="57"/>
      <c r="G19" s="57"/>
      <c r="H19" s="19"/>
      <c r="I19" s="263">
        <f t="shared" si="0"/>
        <v>0</v>
      </c>
    </row>
    <row r="20" spans="1:9" ht="19.5" customHeight="1" thickBot="1">
      <c r="A20" s="867" t="s">
        <v>139</v>
      </c>
      <c r="B20" s="868"/>
      <c r="C20" s="109"/>
      <c r="D20" s="44">
        <f aca="true" t="shared" si="1" ref="D20:I20">+D6+D9+D12+D16+D18</f>
        <v>0</v>
      </c>
      <c r="E20" s="45">
        <f t="shared" si="1"/>
        <v>0</v>
      </c>
      <c r="F20" s="46">
        <f t="shared" si="1"/>
        <v>0</v>
      </c>
      <c r="G20" s="46">
        <f t="shared" si="1"/>
        <v>0</v>
      </c>
      <c r="H20" s="47">
        <f t="shared" si="1"/>
        <v>0</v>
      </c>
      <c r="I20" s="44">
        <f t="shared" si="1"/>
        <v>0</v>
      </c>
    </row>
  </sheetData>
  <sheetProtection/>
  <mergeCells count="8">
    <mergeCell ref="A1:I1"/>
    <mergeCell ref="A20:B20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20" sqref="D20"/>
    </sheetView>
  </sheetViews>
  <sheetFormatPr defaultColWidth="9.375" defaultRowHeight="12.75"/>
  <cols>
    <col min="1" max="1" width="5.75390625" style="71" customWidth="1"/>
    <col min="2" max="2" width="54.75390625" style="2" customWidth="1"/>
    <col min="3" max="4" width="17.625" style="2" customWidth="1"/>
    <col min="5" max="16384" width="9.375" style="2" customWidth="1"/>
  </cols>
  <sheetData>
    <row r="1" spans="2:4" ht="31.5" customHeight="1">
      <c r="B1" s="876" t="s">
        <v>668</v>
      </c>
      <c r="C1" s="876"/>
      <c r="D1" s="876"/>
    </row>
    <row r="2" spans="1:4" s="59" customFormat="1" ht="15.75" thickBot="1">
      <c r="A2" s="58"/>
      <c r="B2" s="338"/>
      <c r="D2" s="34" t="s">
        <v>551</v>
      </c>
    </row>
    <row r="3" spans="1:4" s="61" customFormat="1" ht="48" customHeight="1" thickBot="1">
      <c r="A3" s="60" t="s">
        <v>14</v>
      </c>
      <c r="B3" s="182" t="s">
        <v>15</v>
      </c>
      <c r="C3" s="182" t="s">
        <v>68</v>
      </c>
      <c r="D3" s="183" t="s">
        <v>69</v>
      </c>
    </row>
    <row r="4" spans="1:4" s="61" customFormat="1" ht="13.5" customHeight="1" thickBot="1">
      <c r="A4" s="29">
        <v>1</v>
      </c>
      <c r="B4" s="185">
        <v>2</v>
      </c>
      <c r="C4" s="185">
        <v>3</v>
      </c>
      <c r="D4" s="186">
        <v>4</v>
      </c>
    </row>
    <row r="5" spans="1:4" ht="18" customHeight="1">
      <c r="A5" s="121" t="s">
        <v>16</v>
      </c>
      <c r="B5" s="568" t="s">
        <v>160</v>
      </c>
      <c r="C5" s="569"/>
      <c r="D5" s="570"/>
    </row>
    <row r="6" spans="1:4" ht="18" customHeight="1">
      <c r="A6" s="63" t="s">
        <v>17</v>
      </c>
      <c r="B6" s="187" t="s">
        <v>161</v>
      </c>
      <c r="C6" s="120"/>
      <c r="D6" s="65"/>
    </row>
    <row r="7" spans="1:4" ht="18" customHeight="1">
      <c r="A7" s="63" t="s">
        <v>18</v>
      </c>
      <c r="B7" s="187" t="s">
        <v>118</v>
      </c>
      <c r="C7" s="120"/>
      <c r="D7" s="65"/>
    </row>
    <row r="8" spans="1:4" ht="18" customHeight="1">
      <c r="A8" s="63" t="s">
        <v>19</v>
      </c>
      <c r="B8" s="187" t="s">
        <v>119</v>
      </c>
      <c r="C8" s="120"/>
      <c r="D8" s="65"/>
    </row>
    <row r="9" spans="1:4" ht="18" customHeight="1">
      <c r="A9" s="63" t="s">
        <v>20</v>
      </c>
      <c r="B9" s="187" t="s">
        <v>153</v>
      </c>
      <c r="C9" s="120">
        <f>SUM(C10:C15)</f>
        <v>1363854</v>
      </c>
      <c r="D9" s="571">
        <v>7854</v>
      </c>
    </row>
    <row r="10" spans="1:4" ht="18" customHeight="1">
      <c r="A10" s="63" t="s">
        <v>21</v>
      </c>
      <c r="B10" s="187" t="s">
        <v>154</v>
      </c>
      <c r="C10" s="120">
        <v>152541</v>
      </c>
      <c r="D10" s="65">
        <v>2541</v>
      </c>
    </row>
    <row r="11" spans="1:4" ht="18" customHeight="1">
      <c r="A11" s="63" t="s">
        <v>22</v>
      </c>
      <c r="B11" s="188" t="s">
        <v>155</v>
      </c>
      <c r="C11" s="120"/>
      <c r="D11" s="65"/>
    </row>
    <row r="12" spans="1:4" ht="18" customHeight="1">
      <c r="A12" s="63" t="s">
        <v>24</v>
      </c>
      <c r="B12" s="188" t="s">
        <v>156</v>
      </c>
      <c r="C12" s="120">
        <v>8750</v>
      </c>
      <c r="D12" s="65">
        <v>2750</v>
      </c>
    </row>
    <row r="13" spans="1:4" ht="18" customHeight="1">
      <c r="A13" s="63" t="s">
        <v>25</v>
      </c>
      <c r="B13" s="188" t="s">
        <v>157</v>
      </c>
      <c r="C13" s="120"/>
      <c r="D13" s="65"/>
    </row>
    <row r="14" spans="1:4" ht="18" customHeight="1">
      <c r="A14" s="63" t="s">
        <v>26</v>
      </c>
      <c r="B14" s="188" t="s">
        <v>158</v>
      </c>
      <c r="C14" s="120"/>
      <c r="D14" s="65"/>
    </row>
    <row r="15" spans="1:4" ht="22.5" customHeight="1">
      <c r="A15" s="63" t="s">
        <v>27</v>
      </c>
      <c r="B15" s="188" t="s">
        <v>159</v>
      </c>
      <c r="C15" s="120">
        <v>1202563</v>
      </c>
      <c r="D15" s="65">
        <v>2563</v>
      </c>
    </row>
    <row r="16" spans="1:4" ht="18" customHeight="1">
      <c r="A16" s="63" t="s">
        <v>28</v>
      </c>
      <c r="B16" s="187" t="s">
        <v>120</v>
      </c>
      <c r="C16" s="120">
        <v>13000</v>
      </c>
      <c r="D16" s="65"/>
    </row>
    <row r="17" spans="1:4" ht="18" customHeight="1">
      <c r="A17" s="63" t="s">
        <v>29</v>
      </c>
      <c r="B17" s="187" t="s">
        <v>8</v>
      </c>
      <c r="C17" s="120"/>
      <c r="D17" s="65"/>
    </row>
    <row r="18" spans="1:4" ht="18" customHeight="1">
      <c r="A18" s="63" t="s">
        <v>30</v>
      </c>
      <c r="B18" s="187" t="s">
        <v>7</v>
      </c>
      <c r="C18" s="120"/>
      <c r="D18" s="65"/>
    </row>
    <row r="19" spans="1:4" ht="18" customHeight="1">
      <c r="A19" s="63" t="s">
        <v>31</v>
      </c>
      <c r="B19" s="187" t="s">
        <v>121</v>
      </c>
      <c r="C19" s="120"/>
      <c r="D19" s="65">
        <v>240</v>
      </c>
    </row>
    <row r="20" spans="1:4" ht="18" customHeight="1">
      <c r="A20" s="63" t="s">
        <v>32</v>
      </c>
      <c r="B20" s="187" t="s">
        <v>122</v>
      </c>
      <c r="C20" s="120"/>
      <c r="D20" s="65"/>
    </row>
    <row r="21" spans="1:4" ht="18" customHeight="1">
      <c r="A21" s="63" t="s">
        <v>33</v>
      </c>
      <c r="B21" s="112"/>
      <c r="C21" s="64"/>
      <c r="D21" s="65"/>
    </row>
    <row r="22" spans="1:4" ht="18" customHeight="1">
      <c r="A22" s="63" t="s">
        <v>34</v>
      </c>
      <c r="B22" s="66"/>
      <c r="C22" s="64"/>
      <c r="D22" s="65"/>
    </row>
    <row r="23" spans="1:4" ht="18" customHeight="1">
      <c r="A23" s="63" t="s">
        <v>35</v>
      </c>
      <c r="B23" s="66"/>
      <c r="C23" s="64"/>
      <c r="D23" s="65"/>
    </row>
    <row r="24" spans="1:4" ht="18" customHeight="1">
      <c r="A24" s="63" t="s">
        <v>36</v>
      </c>
      <c r="B24" s="66"/>
      <c r="C24" s="64"/>
      <c r="D24" s="65"/>
    </row>
    <row r="25" spans="1:4" ht="18" customHeight="1">
      <c r="A25" s="63" t="s">
        <v>37</v>
      </c>
      <c r="B25" s="66"/>
      <c r="C25" s="64"/>
      <c r="D25" s="65"/>
    </row>
    <row r="26" spans="1:4" ht="18" customHeight="1">
      <c r="A26" s="63" t="s">
        <v>38</v>
      </c>
      <c r="B26" s="66"/>
      <c r="C26" s="64"/>
      <c r="D26" s="65"/>
    </row>
    <row r="27" spans="1:4" ht="18" customHeight="1">
      <c r="A27" s="63" t="s">
        <v>39</v>
      </c>
      <c r="B27" s="66"/>
      <c r="C27" s="64"/>
      <c r="D27" s="65"/>
    </row>
    <row r="28" spans="1:4" ht="18" customHeight="1">
      <c r="A28" s="63" t="s">
        <v>40</v>
      </c>
      <c r="B28" s="66"/>
      <c r="C28" s="64"/>
      <c r="D28" s="65"/>
    </row>
    <row r="29" spans="1:4" ht="18" customHeight="1" thickBot="1">
      <c r="A29" s="572" t="s">
        <v>41</v>
      </c>
      <c r="B29" s="67"/>
      <c r="C29" s="68"/>
      <c r="D29" s="69"/>
    </row>
    <row r="30" spans="1:4" ht="18" customHeight="1" thickBot="1">
      <c r="A30" s="30" t="s">
        <v>42</v>
      </c>
      <c r="B30" s="192" t="s">
        <v>49</v>
      </c>
      <c r="C30" s="193">
        <f>+C5+C6+C7+C8+C9+C16+C17+C18+C19+C20+C21+C22+C23+C24+C25+C26+C27+C28+C29</f>
        <v>1376854</v>
      </c>
      <c r="D30" s="194">
        <f>+D5+D6+D7+D8+D9+D16+D17+D18+D19+D20+D21+D22+D23+D24+D25+D26+D27+D28+D29</f>
        <v>8094</v>
      </c>
    </row>
    <row r="31" spans="1:4" ht="8.25" customHeight="1">
      <c r="A31" s="70"/>
      <c r="B31" s="875"/>
      <c r="C31" s="875"/>
      <c r="D31" s="875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2&amp;"Times New Roman CE,Félkövér dőlt".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78"/>
  <sheetViews>
    <sheetView workbookViewId="0" topLeftCell="A4">
      <selection activeCell="C17" sqref="C17:N25"/>
    </sheetView>
  </sheetViews>
  <sheetFormatPr defaultColWidth="9.375" defaultRowHeight="12.75"/>
  <cols>
    <col min="1" max="1" width="6.00390625" style="87" customWidth="1"/>
    <col min="2" max="2" width="28.625" style="105" customWidth="1"/>
    <col min="3" max="4" width="9.00390625" style="105" customWidth="1"/>
    <col min="5" max="5" width="9.50390625" style="105" customWidth="1"/>
    <col min="6" max="6" width="8.75390625" style="105" customWidth="1"/>
    <col min="7" max="7" width="8.625" style="105" customWidth="1"/>
    <col min="8" max="8" width="8.75390625" style="105" customWidth="1"/>
    <col min="9" max="9" width="8.125" style="105" customWidth="1"/>
    <col min="10" max="14" width="9.50390625" style="105" customWidth="1"/>
    <col min="15" max="15" width="12.625" style="87" customWidth="1"/>
    <col min="16" max="16" width="10.50390625" style="105" bestFit="1" customWidth="1"/>
    <col min="17" max="16384" width="9.375" style="105" customWidth="1"/>
  </cols>
  <sheetData>
    <row r="1" spans="1:15" ht="31.5" customHeight="1">
      <c r="A1" s="877" t="s">
        <v>669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</row>
    <row r="2" ht="15">
      <c r="O2" s="3" t="s">
        <v>551</v>
      </c>
    </row>
    <row r="3" ht="15.75" thickBot="1">
      <c r="O3" s="3"/>
    </row>
    <row r="4" spans="1:15" s="87" customFormat="1" ht="25.5" customHeight="1" thickBot="1">
      <c r="A4" s="84" t="s">
        <v>14</v>
      </c>
      <c r="B4" s="85" t="s">
        <v>60</v>
      </c>
      <c r="C4" s="85" t="s">
        <v>70</v>
      </c>
      <c r="D4" s="85" t="s">
        <v>71</v>
      </c>
      <c r="E4" s="85" t="s">
        <v>72</v>
      </c>
      <c r="F4" s="85" t="s">
        <v>73</v>
      </c>
      <c r="G4" s="85" t="s">
        <v>74</v>
      </c>
      <c r="H4" s="85" t="s">
        <v>75</v>
      </c>
      <c r="I4" s="85" t="s">
        <v>76</v>
      </c>
      <c r="J4" s="85" t="s">
        <v>77</v>
      </c>
      <c r="K4" s="85" t="s">
        <v>78</v>
      </c>
      <c r="L4" s="85" t="s">
        <v>79</v>
      </c>
      <c r="M4" s="85" t="s">
        <v>80</v>
      </c>
      <c r="N4" s="85" t="s">
        <v>81</v>
      </c>
      <c r="O4" s="86" t="s">
        <v>49</v>
      </c>
    </row>
    <row r="5" spans="1:15" s="89" customFormat="1" ht="15" customHeight="1" thickBot="1">
      <c r="A5" s="88" t="s">
        <v>16</v>
      </c>
      <c r="B5" s="879" t="s">
        <v>53</v>
      </c>
      <c r="C5" s="880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2"/>
    </row>
    <row r="6" spans="1:15" s="89" customFormat="1" ht="15">
      <c r="A6" s="90" t="s">
        <v>17</v>
      </c>
      <c r="B6" s="421" t="s">
        <v>414</v>
      </c>
      <c r="C6" s="94">
        <v>13285</v>
      </c>
      <c r="D6" s="94">
        <v>13285</v>
      </c>
      <c r="E6" s="94">
        <v>13285</v>
      </c>
      <c r="F6" s="94">
        <v>13285</v>
      </c>
      <c r="G6" s="94">
        <v>13285</v>
      </c>
      <c r="H6" s="94">
        <v>13285</v>
      </c>
      <c r="I6" s="94">
        <v>13285</v>
      </c>
      <c r="J6" s="94">
        <v>13285</v>
      </c>
      <c r="K6" s="94">
        <v>13289</v>
      </c>
      <c r="L6" s="94">
        <v>13285</v>
      </c>
      <c r="M6" s="94">
        <v>13285</v>
      </c>
      <c r="N6" s="94">
        <v>13285</v>
      </c>
      <c r="O6" s="92">
        <f aca="true" t="shared" si="0" ref="O6:O27">SUM(C6:N6)</f>
        <v>159424</v>
      </c>
    </row>
    <row r="7" spans="1:15" s="96" customFormat="1" ht="15">
      <c r="A7" s="93" t="s">
        <v>18</v>
      </c>
      <c r="B7" s="266" t="s">
        <v>483</v>
      </c>
      <c r="C7" s="94">
        <v>3121</v>
      </c>
      <c r="D7" s="94">
        <v>3121</v>
      </c>
      <c r="E7" s="94">
        <v>3121</v>
      </c>
      <c r="F7" s="94">
        <v>3121</v>
      </c>
      <c r="G7" s="94">
        <v>3121</v>
      </c>
      <c r="H7" s="94">
        <v>3123</v>
      </c>
      <c r="I7" s="94"/>
      <c r="J7" s="94"/>
      <c r="K7" s="94"/>
      <c r="L7" s="94"/>
      <c r="M7" s="94"/>
      <c r="N7" s="94"/>
      <c r="O7" s="95">
        <f t="shared" si="0"/>
        <v>18728</v>
      </c>
    </row>
    <row r="8" spans="1:15" s="96" customFormat="1" ht="15">
      <c r="A8" s="93" t="s">
        <v>19</v>
      </c>
      <c r="B8" s="265" t="s">
        <v>484</v>
      </c>
      <c r="C8" s="94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8">
        <f t="shared" si="0"/>
        <v>0</v>
      </c>
    </row>
    <row r="9" spans="1:15" s="96" customFormat="1" ht="13.5" customHeight="1">
      <c r="A9" s="93" t="s">
        <v>20</v>
      </c>
      <c r="B9" s="264" t="s">
        <v>167</v>
      </c>
      <c r="C9" s="94"/>
      <c r="D9" s="94"/>
      <c r="E9" s="94">
        <v>684950</v>
      </c>
      <c r="F9" s="94"/>
      <c r="G9" s="94"/>
      <c r="H9" s="94"/>
      <c r="I9" s="94"/>
      <c r="J9" s="94"/>
      <c r="K9" s="94">
        <v>684950</v>
      </c>
      <c r="L9" s="94"/>
      <c r="M9" s="94"/>
      <c r="N9" s="94"/>
      <c r="O9" s="95">
        <f t="shared" si="0"/>
        <v>1369900</v>
      </c>
    </row>
    <row r="10" spans="1:15" s="96" customFormat="1" ht="13.5" customHeight="1">
      <c r="A10" s="93" t="s">
        <v>21</v>
      </c>
      <c r="B10" s="264" t="s">
        <v>485</v>
      </c>
      <c r="C10" s="94">
        <v>12732</v>
      </c>
      <c r="D10" s="94">
        <v>12732</v>
      </c>
      <c r="E10" s="94">
        <v>12732</v>
      </c>
      <c r="F10" s="94">
        <v>12732</v>
      </c>
      <c r="G10" s="94">
        <v>12732</v>
      </c>
      <c r="H10" s="94">
        <v>12732</v>
      </c>
      <c r="I10" s="94">
        <v>12732</v>
      </c>
      <c r="J10" s="94">
        <v>12729</v>
      </c>
      <c r="K10" s="94">
        <v>12732</v>
      </c>
      <c r="L10" s="94">
        <v>12732</v>
      </c>
      <c r="M10" s="94">
        <v>12732</v>
      </c>
      <c r="N10" s="94">
        <v>12732</v>
      </c>
      <c r="O10" s="95">
        <f t="shared" si="0"/>
        <v>152781</v>
      </c>
    </row>
    <row r="11" spans="1:15" s="96" customFormat="1" ht="13.5" customHeight="1">
      <c r="A11" s="93" t="s">
        <v>22</v>
      </c>
      <c r="B11" s="264" t="s">
        <v>9</v>
      </c>
      <c r="C11" s="94"/>
      <c r="D11" s="94"/>
      <c r="E11" s="94"/>
      <c r="F11" s="94">
        <v>800000</v>
      </c>
      <c r="G11" s="94"/>
      <c r="H11" s="94"/>
      <c r="I11" s="94"/>
      <c r="J11" s="94"/>
      <c r="K11" s="94"/>
      <c r="L11" s="94"/>
      <c r="M11" s="94"/>
      <c r="N11" s="94"/>
      <c r="O11" s="95">
        <f t="shared" si="0"/>
        <v>800000</v>
      </c>
    </row>
    <row r="12" spans="1:15" s="96" customFormat="1" ht="13.5" customHeight="1">
      <c r="A12" s="93" t="s">
        <v>23</v>
      </c>
      <c r="B12" s="264" t="s">
        <v>416</v>
      </c>
      <c r="C12" s="94">
        <v>735</v>
      </c>
      <c r="D12" s="94">
        <v>735</v>
      </c>
      <c r="E12" s="94">
        <v>735</v>
      </c>
      <c r="F12" s="94">
        <v>735</v>
      </c>
      <c r="G12" s="94">
        <v>735</v>
      </c>
      <c r="H12" s="94">
        <v>735</v>
      </c>
      <c r="I12" s="94">
        <v>735</v>
      </c>
      <c r="J12" s="94">
        <v>735</v>
      </c>
      <c r="K12" s="94">
        <v>735</v>
      </c>
      <c r="L12" s="94">
        <v>735</v>
      </c>
      <c r="M12" s="94">
        <v>735</v>
      </c>
      <c r="N12" s="94">
        <v>735</v>
      </c>
      <c r="O12" s="95">
        <f t="shared" si="0"/>
        <v>8820</v>
      </c>
    </row>
    <row r="13" spans="1:15" s="96" customFormat="1" ht="15">
      <c r="A13" s="93" t="s">
        <v>24</v>
      </c>
      <c r="B13" s="266" t="s">
        <v>471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>
        <f t="shared" si="0"/>
        <v>0</v>
      </c>
    </row>
    <row r="14" spans="1:15" s="96" customFormat="1" ht="13.5" customHeight="1" thickBot="1">
      <c r="A14" s="93" t="s">
        <v>25</v>
      </c>
      <c r="B14" s="264" t="s">
        <v>10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>
        <f t="shared" si="0"/>
        <v>0</v>
      </c>
    </row>
    <row r="15" spans="1:15" s="89" customFormat="1" ht="15.75" customHeight="1" thickBot="1">
      <c r="A15" s="88" t="s">
        <v>26</v>
      </c>
      <c r="B15" s="31" t="s">
        <v>107</v>
      </c>
      <c r="C15" s="99">
        <f>SUM(C6:C14)</f>
        <v>29873</v>
      </c>
      <c r="D15" s="99">
        <f>SUM(D6:D14)</f>
        <v>29873</v>
      </c>
      <c r="E15" s="99">
        <f aca="true" t="shared" si="1" ref="E15:N15">SUM(E6:E14)</f>
        <v>714823</v>
      </c>
      <c r="F15" s="99">
        <f t="shared" si="1"/>
        <v>829873</v>
      </c>
      <c r="G15" s="99">
        <f t="shared" si="1"/>
        <v>29873</v>
      </c>
      <c r="H15" s="99">
        <f t="shared" si="1"/>
        <v>29875</v>
      </c>
      <c r="I15" s="99">
        <f t="shared" si="1"/>
        <v>26752</v>
      </c>
      <c r="J15" s="99">
        <f t="shared" si="1"/>
        <v>26749</v>
      </c>
      <c r="K15" s="99">
        <f t="shared" si="1"/>
        <v>711706</v>
      </c>
      <c r="L15" s="99">
        <f t="shared" si="1"/>
        <v>26752</v>
      </c>
      <c r="M15" s="99">
        <f t="shared" si="1"/>
        <v>26752</v>
      </c>
      <c r="N15" s="99">
        <f t="shared" si="1"/>
        <v>26752</v>
      </c>
      <c r="O15" s="100">
        <f>SUM(C15:N15)</f>
        <v>2509653</v>
      </c>
    </row>
    <row r="16" spans="1:15" s="89" customFormat="1" ht="15" customHeight="1" thickBot="1">
      <c r="A16" s="88" t="s">
        <v>27</v>
      </c>
      <c r="B16" s="879" t="s">
        <v>55</v>
      </c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2"/>
    </row>
    <row r="17" spans="1:15" s="96" customFormat="1" ht="13.5" customHeight="1">
      <c r="A17" s="101" t="s">
        <v>28</v>
      </c>
      <c r="B17" s="267" t="s">
        <v>61</v>
      </c>
      <c r="C17" s="97">
        <v>38644</v>
      </c>
      <c r="D17" s="97">
        <v>38644</v>
      </c>
      <c r="E17" s="97">
        <v>38644</v>
      </c>
      <c r="F17" s="97">
        <v>38644</v>
      </c>
      <c r="G17" s="97">
        <v>38644</v>
      </c>
      <c r="H17" s="97">
        <v>38644</v>
      </c>
      <c r="I17" s="97">
        <v>38644</v>
      </c>
      <c r="J17" s="97">
        <v>38644</v>
      </c>
      <c r="K17" s="97">
        <v>38644</v>
      </c>
      <c r="L17" s="97">
        <v>38644</v>
      </c>
      <c r="M17" s="97">
        <v>38639</v>
      </c>
      <c r="N17" s="97">
        <v>38644</v>
      </c>
      <c r="O17" s="98">
        <f t="shared" si="0"/>
        <v>463723</v>
      </c>
    </row>
    <row r="18" spans="1:15" s="96" customFormat="1" ht="27" customHeight="1">
      <c r="A18" s="93" t="s">
        <v>29</v>
      </c>
      <c r="B18" s="266" t="s">
        <v>176</v>
      </c>
      <c r="C18" s="94">
        <v>11387</v>
      </c>
      <c r="D18" s="94">
        <v>11387</v>
      </c>
      <c r="E18" s="94">
        <v>11387</v>
      </c>
      <c r="F18" s="94">
        <v>11387</v>
      </c>
      <c r="G18" s="94">
        <v>11387</v>
      </c>
      <c r="H18" s="94">
        <v>11387</v>
      </c>
      <c r="I18" s="94">
        <v>11387</v>
      </c>
      <c r="J18" s="94">
        <v>11387</v>
      </c>
      <c r="K18" s="94">
        <v>11387</v>
      </c>
      <c r="L18" s="94">
        <v>11387</v>
      </c>
      <c r="M18" s="94">
        <v>11383</v>
      </c>
      <c r="N18" s="94">
        <v>11387</v>
      </c>
      <c r="O18" s="95">
        <f t="shared" si="0"/>
        <v>136640</v>
      </c>
    </row>
    <row r="19" spans="1:15" s="96" customFormat="1" ht="13.5" customHeight="1">
      <c r="A19" s="93" t="s">
        <v>30</v>
      </c>
      <c r="B19" s="264" t="s">
        <v>133</v>
      </c>
      <c r="C19" s="94">
        <v>39749</v>
      </c>
      <c r="D19" s="94">
        <v>39745</v>
      </c>
      <c r="E19" s="94">
        <v>39745</v>
      </c>
      <c r="F19" s="94">
        <v>39745</v>
      </c>
      <c r="G19" s="94">
        <v>39745</v>
      </c>
      <c r="H19" s="94">
        <v>39745</v>
      </c>
      <c r="I19" s="94">
        <v>39745</v>
      </c>
      <c r="J19" s="94">
        <v>39745</v>
      </c>
      <c r="K19" s="94">
        <v>39745</v>
      </c>
      <c r="L19" s="94">
        <v>39745</v>
      </c>
      <c r="M19" s="94">
        <v>39745</v>
      </c>
      <c r="N19" s="94">
        <v>39745</v>
      </c>
      <c r="O19" s="95">
        <f t="shared" si="0"/>
        <v>476944</v>
      </c>
    </row>
    <row r="20" spans="1:15" s="96" customFormat="1" ht="13.5" customHeight="1">
      <c r="A20" s="93" t="s">
        <v>31</v>
      </c>
      <c r="B20" s="264" t="s">
        <v>177</v>
      </c>
      <c r="C20" s="94">
        <v>1808</v>
      </c>
      <c r="D20" s="94">
        <v>1812</v>
      </c>
      <c r="E20" s="94">
        <v>1808</v>
      </c>
      <c r="F20" s="94">
        <v>1808</v>
      </c>
      <c r="G20" s="94">
        <v>1808</v>
      </c>
      <c r="H20" s="94">
        <v>1808</v>
      </c>
      <c r="I20" s="94">
        <v>1808</v>
      </c>
      <c r="J20" s="94">
        <v>1808</v>
      </c>
      <c r="K20" s="94">
        <v>1808</v>
      </c>
      <c r="L20" s="94">
        <v>1808</v>
      </c>
      <c r="M20" s="94">
        <v>1808</v>
      </c>
      <c r="N20" s="94">
        <v>1808</v>
      </c>
      <c r="O20" s="95">
        <f t="shared" si="0"/>
        <v>21700</v>
      </c>
    </row>
    <row r="21" spans="1:15" s="96" customFormat="1" ht="13.5" customHeight="1">
      <c r="A21" s="93" t="s">
        <v>32</v>
      </c>
      <c r="B21" s="264" t="s">
        <v>11</v>
      </c>
      <c r="C21" s="94">
        <v>826</v>
      </c>
      <c r="D21" s="94">
        <v>826</v>
      </c>
      <c r="E21" s="94">
        <v>826</v>
      </c>
      <c r="F21" s="94">
        <v>826</v>
      </c>
      <c r="G21" s="94">
        <v>826</v>
      </c>
      <c r="H21" s="94">
        <v>826</v>
      </c>
      <c r="I21" s="94">
        <v>826</v>
      </c>
      <c r="J21" s="94">
        <v>826</v>
      </c>
      <c r="K21" s="94">
        <v>826</v>
      </c>
      <c r="L21" s="94">
        <v>826</v>
      </c>
      <c r="M21" s="94">
        <v>824</v>
      </c>
      <c r="N21" s="94">
        <v>826</v>
      </c>
      <c r="O21" s="95">
        <f t="shared" si="0"/>
        <v>9910</v>
      </c>
    </row>
    <row r="22" spans="1:15" s="96" customFormat="1" ht="13.5" customHeight="1">
      <c r="A22" s="93" t="s">
        <v>33</v>
      </c>
      <c r="B22" s="264" t="s">
        <v>226</v>
      </c>
      <c r="C22" s="94">
        <v>136720</v>
      </c>
      <c r="D22" s="94">
        <v>991</v>
      </c>
      <c r="E22" s="94">
        <v>991</v>
      </c>
      <c r="F22" s="94">
        <v>1091</v>
      </c>
      <c r="G22" s="94">
        <v>991</v>
      </c>
      <c r="H22" s="94">
        <v>1891</v>
      </c>
      <c r="I22" s="94">
        <v>991</v>
      </c>
      <c r="J22" s="94">
        <v>991</v>
      </c>
      <c r="K22" s="94">
        <v>991</v>
      </c>
      <c r="L22" s="94">
        <v>991</v>
      </c>
      <c r="M22" s="94">
        <v>981</v>
      </c>
      <c r="N22" s="94">
        <v>996</v>
      </c>
      <c r="O22" s="95">
        <f t="shared" si="0"/>
        <v>148616</v>
      </c>
    </row>
    <row r="23" spans="1:15" s="96" customFormat="1" ht="15">
      <c r="A23" s="93" t="s">
        <v>34</v>
      </c>
      <c r="B23" s="266" t="s">
        <v>180</v>
      </c>
      <c r="C23" s="94">
        <v>2500</v>
      </c>
      <c r="D23" s="94"/>
      <c r="E23" s="94"/>
      <c r="F23" s="94"/>
      <c r="G23" s="94">
        <v>350</v>
      </c>
      <c r="H23" s="94"/>
      <c r="I23" s="94"/>
      <c r="J23" s="94"/>
      <c r="K23" s="94"/>
      <c r="L23" s="94"/>
      <c r="M23" s="94"/>
      <c r="N23" s="94"/>
      <c r="O23" s="95">
        <f t="shared" si="0"/>
        <v>2850</v>
      </c>
    </row>
    <row r="24" spans="1:15" s="96" customFormat="1" ht="13.5" customHeight="1">
      <c r="A24" s="93" t="s">
        <v>35</v>
      </c>
      <c r="B24" s="264" t="s">
        <v>228</v>
      </c>
      <c r="C24" s="94">
        <v>26000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>
        <f t="shared" si="0"/>
        <v>26000</v>
      </c>
    </row>
    <row r="25" spans="1:15" s="96" customFormat="1" ht="13.5" customHeight="1">
      <c r="A25" s="93" t="s">
        <v>36</v>
      </c>
      <c r="B25" s="264" t="s">
        <v>591</v>
      </c>
      <c r="C25" s="94">
        <v>322290</v>
      </c>
      <c r="D25" s="94">
        <v>322290</v>
      </c>
      <c r="E25" s="94">
        <v>322290</v>
      </c>
      <c r="F25" s="94">
        <v>322290</v>
      </c>
      <c r="G25" s="94">
        <v>322290</v>
      </c>
      <c r="H25" s="94">
        <v>322290</v>
      </c>
      <c r="I25" s="94">
        <v>322290</v>
      </c>
      <c r="J25" s="94">
        <v>322290</v>
      </c>
      <c r="K25" s="94">
        <v>322290</v>
      </c>
      <c r="L25" s="94">
        <v>322290</v>
      </c>
      <c r="M25" s="94">
        <v>322292</v>
      </c>
      <c r="N25" s="94">
        <v>322290</v>
      </c>
      <c r="O25" s="95">
        <f t="shared" si="0"/>
        <v>3867482</v>
      </c>
    </row>
    <row r="26" spans="1:15" s="96" customFormat="1" ht="13.5" customHeight="1" thickBot="1">
      <c r="A26" s="93" t="s">
        <v>37</v>
      </c>
      <c r="B26" s="264" t="s">
        <v>12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>
        <f t="shared" si="0"/>
        <v>0</v>
      </c>
    </row>
    <row r="27" spans="1:15" s="89" customFormat="1" ht="15.75" customHeight="1" thickBot="1">
      <c r="A27" s="102" t="s">
        <v>38</v>
      </c>
      <c r="B27" s="31" t="s">
        <v>108</v>
      </c>
      <c r="C27" s="99">
        <f aca="true" t="shared" si="2" ref="C27:N27">SUM(C17:C26)</f>
        <v>579924</v>
      </c>
      <c r="D27" s="99">
        <f t="shared" si="2"/>
        <v>415695</v>
      </c>
      <c r="E27" s="99">
        <f t="shared" si="2"/>
        <v>415691</v>
      </c>
      <c r="F27" s="99">
        <f t="shared" si="2"/>
        <v>415791</v>
      </c>
      <c r="G27" s="99">
        <f t="shared" si="2"/>
        <v>416041</v>
      </c>
      <c r="H27" s="99">
        <f t="shared" si="2"/>
        <v>416591</v>
      </c>
      <c r="I27" s="99">
        <f t="shared" si="2"/>
        <v>415691</v>
      </c>
      <c r="J27" s="99">
        <f t="shared" si="2"/>
        <v>415691</v>
      </c>
      <c r="K27" s="99">
        <f t="shared" si="2"/>
        <v>415691</v>
      </c>
      <c r="L27" s="99">
        <f t="shared" si="2"/>
        <v>415691</v>
      </c>
      <c r="M27" s="99">
        <f t="shared" si="2"/>
        <v>415672</v>
      </c>
      <c r="N27" s="99">
        <f t="shared" si="2"/>
        <v>415696</v>
      </c>
      <c r="O27" s="100">
        <f t="shared" si="0"/>
        <v>5153865</v>
      </c>
    </row>
    <row r="28" spans="1:15" ht="15.75" thickBot="1">
      <c r="A28" s="102" t="s">
        <v>39</v>
      </c>
      <c r="B28" s="268" t="s">
        <v>109</v>
      </c>
      <c r="C28" s="103">
        <f>SUM(+C15-C27)</f>
        <v>-550051</v>
      </c>
      <c r="D28" s="103">
        <f>SUM(C28+D15-D27)</f>
        <v>-935873</v>
      </c>
      <c r="E28" s="103">
        <f aca="true" t="shared" si="3" ref="E28:O28">E15-E27</f>
        <v>299132</v>
      </c>
      <c r="F28" s="103">
        <f t="shared" si="3"/>
        <v>414082</v>
      </c>
      <c r="G28" s="103">
        <f t="shared" si="3"/>
        <v>-386168</v>
      </c>
      <c r="H28" s="103">
        <f t="shared" si="3"/>
        <v>-386716</v>
      </c>
      <c r="I28" s="103">
        <f t="shared" si="3"/>
        <v>-388939</v>
      </c>
      <c r="J28" s="103">
        <f t="shared" si="3"/>
        <v>-388942</v>
      </c>
      <c r="K28" s="103">
        <f t="shared" si="3"/>
        <v>296015</v>
      </c>
      <c r="L28" s="103">
        <f t="shared" si="3"/>
        <v>-388939</v>
      </c>
      <c r="M28" s="103">
        <f t="shared" si="3"/>
        <v>-388920</v>
      </c>
      <c r="N28" s="103">
        <f t="shared" si="3"/>
        <v>-388944</v>
      </c>
      <c r="O28" s="104">
        <f t="shared" si="3"/>
        <v>-2644212</v>
      </c>
    </row>
    <row r="29" ht="15">
      <c r="A29" s="106"/>
    </row>
    <row r="30" spans="2:15" ht="15">
      <c r="B30" s="107"/>
      <c r="C30" s="108"/>
      <c r="D30" s="108"/>
      <c r="O30" s="105"/>
    </row>
    <row r="31" ht="15">
      <c r="O31" s="105"/>
    </row>
    <row r="32" ht="15">
      <c r="O32" s="105"/>
    </row>
    <row r="33" ht="15">
      <c r="O33" s="105"/>
    </row>
    <row r="34" ht="15">
      <c r="O34" s="105"/>
    </row>
    <row r="35" ht="15">
      <c r="O35" s="105"/>
    </row>
    <row r="36" ht="15">
      <c r="O36" s="105"/>
    </row>
    <row r="37" ht="15">
      <c r="O37" s="105"/>
    </row>
    <row r="38" ht="15">
      <c r="O38" s="105"/>
    </row>
    <row r="39" ht="15">
      <c r="O39" s="105"/>
    </row>
    <row r="40" ht="15">
      <c r="O40" s="105"/>
    </row>
    <row r="41" ht="15">
      <c r="O41" s="105"/>
    </row>
    <row r="42" ht="15">
      <c r="O42" s="105"/>
    </row>
    <row r="43" ht="15">
      <c r="O43" s="105"/>
    </row>
    <row r="44" ht="15">
      <c r="O44" s="105"/>
    </row>
    <row r="45" ht="15">
      <c r="O45" s="105"/>
    </row>
    <row r="46" ht="15">
      <c r="O46" s="105"/>
    </row>
    <row r="47" ht="15">
      <c r="O47" s="105"/>
    </row>
    <row r="48" ht="15">
      <c r="O48" s="105"/>
    </row>
    <row r="49" ht="15">
      <c r="O49" s="105"/>
    </row>
    <row r="50" ht="15">
      <c r="O50" s="105"/>
    </row>
    <row r="51" ht="15">
      <c r="O51" s="105"/>
    </row>
    <row r="52" ht="15">
      <c r="O52" s="105"/>
    </row>
    <row r="53" ht="15">
      <c r="O53" s="105"/>
    </row>
    <row r="54" ht="15">
      <c r="O54" s="105"/>
    </row>
    <row r="55" ht="15">
      <c r="O55" s="105"/>
    </row>
    <row r="56" ht="15">
      <c r="O56" s="105"/>
    </row>
    <row r="57" ht="15">
      <c r="O57" s="105"/>
    </row>
    <row r="58" ht="15">
      <c r="O58" s="105"/>
    </row>
    <row r="59" ht="15">
      <c r="O59" s="105"/>
    </row>
    <row r="60" ht="15">
      <c r="O60" s="105"/>
    </row>
    <row r="61" ht="15">
      <c r="O61" s="105"/>
    </row>
    <row r="62" ht="15">
      <c r="O62" s="105"/>
    </row>
    <row r="63" ht="15">
      <c r="O63" s="105"/>
    </row>
    <row r="64" ht="15">
      <c r="O64" s="105"/>
    </row>
    <row r="65" ht="15">
      <c r="O65" s="105"/>
    </row>
    <row r="66" ht="15">
      <c r="O66" s="105"/>
    </row>
    <row r="67" ht="15">
      <c r="O67" s="105"/>
    </row>
    <row r="68" ht="15">
      <c r="O68" s="105"/>
    </row>
    <row r="69" ht="15">
      <c r="O69" s="105"/>
    </row>
    <row r="70" ht="15">
      <c r="O70" s="105"/>
    </row>
    <row r="71" ht="15">
      <c r="O71" s="105"/>
    </row>
    <row r="72" ht="15">
      <c r="O72" s="105"/>
    </row>
    <row r="73" ht="15">
      <c r="O73" s="105"/>
    </row>
    <row r="74" ht="15">
      <c r="O74" s="105"/>
    </row>
    <row r="75" ht="15">
      <c r="O75" s="105"/>
    </row>
    <row r="76" ht="15">
      <c r="O76" s="105"/>
    </row>
    <row r="77" ht="15">
      <c r="O77" s="105"/>
    </row>
    <row r="78" ht="15">
      <c r="O78" s="105"/>
    </row>
  </sheetData>
  <sheetProtection/>
  <mergeCells count="3">
    <mergeCell ref="A1:O1"/>
    <mergeCell ref="B5:O5"/>
    <mergeCell ref="B16:O16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4"/>
  <sheetViews>
    <sheetView workbookViewId="0" topLeftCell="A10">
      <selection activeCell="N32" sqref="N32"/>
    </sheetView>
  </sheetViews>
  <sheetFormatPr defaultColWidth="9.375" defaultRowHeight="12.75"/>
  <cols>
    <col min="1" max="1" width="6.00390625" style="87" customWidth="1"/>
    <col min="2" max="2" width="31.125" style="105" customWidth="1"/>
    <col min="3" max="4" width="9.00390625" style="105" customWidth="1"/>
    <col min="5" max="5" width="9.50390625" style="105" customWidth="1"/>
    <col min="6" max="6" width="8.75390625" style="105" customWidth="1"/>
    <col min="7" max="7" width="8.625" style="105" customWidth="1"/>
    <col min="8" max="8" width="8.75390625" style="105" customWidth="1"/>
    <col min="9" max="9" width="8.875" style="105" customWidth="1"/>
    <col min="10" max="14" width="9.50390625" style="105" customWidth="1"/>
    <col min="15" max="15" width="12.625" style="87" customWidth="1"/>
    <col min="16" max="16" width="12.125" style="105" bestFit="1" customWidth="1"/>
    <col min="17" max="17" width="13.375" style="105" bestFit="1" customWidth="1"/>
    <col min="18" max="16384" width="9.375" style="105" customWidth="1"/>
  </cols>
  <sheetData>
    <row r="1" spans="1:15" ht="31.5" customHeight="1">
      <c r="A1" s="877" t="s">
        <v>669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</row>
    <row r="2" ht="15">
      <c r="O2" s="3" t="s">
        <v>551</v>
      </c>
    </row>
    <row r="3" spans="2:15" ht="39.75">
      <c r="B3" s="566" t="s">
        <v>652</v>
      </c>
      <c r="C3" s="487">
        <v>3541160</v>
      </c>
      <c r="D3" s="488">
        <f>C29</f>
        <v>2991109</v>
      </c>
      <c r="E3" s="488">
        <f aca="true" t="shared" si="0" ref="E3:N3">D29</f>
        <v>2605287</v>
      </c>
      <c r="F3" s="488">
        <f t="shared" si="0"/>
        <v>2904419</v>
      </c>
      <c r="G3" s="488">
        <f t="shared" si="0"/>
        <v>3318501</v>
      </c>
      <c r="H3" s="488">
        <f t="shared" si="0"/>
        <v>2932333</v>
      </c>
      <c r="I3" s="488">
        <f t="shared" si="0"/>
        <v>2545617</v>
      </c>
      <c r="J3" s="488">
        <f t="shared" si="0"/>
        <v>2156678</v>
      </c>
      <c r="K3" s="488">
        <f t="shared" si="0"/>
        <v>1767736</v>
      </c>
      <c r="L3" s="488">
        <f t="shared" si="0"/>
        <v>2063751</v>
      </c>
      <c r="M3" s="488">
        <f t="shared" si="0"/>
        <v>1674812</v>
      </c>
      <c r="N3" s="488">
        <f t="shared" si="0"/>
        <v>1285892</v>
      </c>
      <c r="O3" s="3"/>
    </row>
    <row r="4" ht="15.75" thickBot="1">
      <c r="O4" s="3"/>
    </row>
    <row r="5" spans="1:15" s="87" customFormat="1" ht="25.5" customHeight="1" thickBot="1">
      <c r="A5" s="84" t="s">
        <v>14</v>
      </c>
      <c r="B5" s="85" t="s">
        <v>60</v>
      </c>
      <c r="C5" s="85" t="s">
        <v>70</v>
      </c>
      <c r="D5" s="85" t="s">
        <v>71</v>
      </c>
      <c r="E5" s="85" t="s">
        <v>72</v>
      </c>
      <c r="F5" s="85" t="s">
        <v>73</v>
      </c>
      <c r="G5" s="85" t="s">
        <v>74</v>
      </c>
      <c r="H5" s="85" t="s">
        <v>75</v>
      </c>
      <c r="I5" s="85" t="s">
        <v>76</v>
      </c>
      <c r="J5" s="85" t="s">
        <v>77</v>
      </c>
      <c r="K5" s="85" t="s">
        <v>78</v>
      </c>
      <c r="L5" s="85" t="s">
        <v>79</v>
      </c>
      <c r="M5" s="85" t="s">
        <v>80</v>
      </c>
      <c r="N5" s="85" t="s">
        <v>81</v>
      </c>
      <c r="O5" s="86" t="s">
        <v>49</v>
      </c>
    </row>
    <row r="6" spans="1:15" s="89" customFormat="1" ht="15" customHeight="1" thickBot="1">
      <c r="A6" s="88" t="s">
        <v>16</v>
      </c>
      <c r="B6" s="879" t="s">
        <v>53</v>
      </c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2"/>
    </row>
    <row r="7" spans="1:17" s="89" customFormat="1" ht="15">
      <c r="A7" s="90" t="s">
        <v>17</v>
      </c>
      <c r="B7" s="421" t="s">
        <v>414</v>
      </c>
      <c r="C7" s="91">
        <v>13285</v>
      </c>
      <c r="D7" s="91">
        <v>13285</v>
      </c>
      <c r="E7" s="91">
        <v>13285</v>
      </c>
      <c r="F7" s="91">
        <v>13285</v>
      </c>
      <c r="G7" s="91">
        <v>13285</v>
      </c>
      <c r="H7" s="91">
        <v>13285</v>
      </c>
      <c r="I7" s="91">
        <v>13285</v>
      </c>
      <c r="J7" s="91">
        <v>13285</v>
      </c>
      <c r="K7" s="91">
        <v>13289</v>
      </c>
      <c r="L7" s="91">
        <v>13285</v>
      </c>
      <c r="M7" s="91">
        <v>13285</v>
      </c>
      <c r="N7" s="91">
        <v>13285</v>
      </c>
      <c r="O7" s="92">
        <f aca="true" t="shared" si="1" ref="O7:O28">SUM(C7:N7)</f>
        <v>159424</v>
      </c>
      <c r="P7" s="89">
        <f>'önkorm összesen'!C5</f>
        <v>159423863</v>
      </c>
      <c r="Q7" s="89">
        <f>P7/12</f>
        <v>13285321.916666666</v>
      </c>
    </row>
    <row r="8" spans="1:17" s="96" customFormat="1" ht="15">
      <c r="A8" s="93" t="s">
        <v>18</v>
      </c>
      <c r="B8" s="266" t="s">
        <v>483</v>
      </c>
      <c r="C8" s="94">
        <v>3121</v>
      </c>
      <c r="D8" s="94">
        <v>3121</v>
      </c>
      <c r="E8" s="94">
        <v>3121</v>
      </c>
      <c r="F8" s="94">
        <v>3121</v>
      </c>
      <c r="G8" s="94">
        <v>3121</v>
      </c>
      <c r="H8" s="94">
        <v>3123</v>
      </c>
      <c r="I8" s="94"/>
      <c r="J8" s="94"/>
      <c r="K8" s="94"/>
      <c r="L8" s="94"/>
      <c r="M8" s="94"/>
      <c r="N8" s="94"/>
      <c r="O8" s="95">
        <f t="shared" si="1"/>
        <v>18728</v>
      </c>
      <c r="P8" s="96">
        <f>'önkorm összesen'!C12</f>
        <v>18728000</v>
      </c>
      <c r="Q8" s="89">
        <f aca="true" t="shared" si="2" ref="Q8:Q28">P8/12</f>
        <v>1560666.6666666667</v>
      </c>
    </row>
    <row r="9" spans="1:17" s="96" customFormat="1" ht="15">
      <c r="A9" s="93" t="s">
        <v>19</v>
      </c>
      <c r="B9" s="265" t="s">
        <v>484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>
        <f t="shared" si="1"/>
        <v>0</v>
      </c>
      <c r="P9" s="96">
        <f>'önkorm összesen'!C19</f>
        <v>0</v>
      </c>
      <c r="Q9" s="89">
        <f t="shared" si="2"/>
        <v>0</v>
      </c>
    </row>
    <row r="10" spans="1:17" s="96" customFormat="1" ht="13.5" customHeight="1">
      <c r="A10" s="93" t="s">
        <v>20</v>
      </c>
      <c r="B10" s="264" t="s">
        <v>167</v>
      </c>
      <c r="C10" s="94"/>
      <c r="D10" s="94"/>
      <c r="E10" s="94">
        <v>684950</v>
      </c>
      <c r="F10" s="94"/>
      <c r="G10" s="94"/>
      <c r="H10" s="94"/>
      <c r="I10" s="94"/>
      <c r="J10" s="94"/>
      <c r="K10" s="94">
        <v>684950</v>
      </c>
      <c r="L10" s="94"/>
      <c r="M10" s="94"/>
      <c r="N10" s="94"/>
      <c r="O10" s="95">
        <f t="shared" si="1"/>
        <v>1369900</v>
      </c>
      <c r="P10" s="96">
        <f>'önkorm összesen'!C26</f>
        <v>1369900000</v>
      </c>
      <c r="Q10" s="89">
        <f>P10/2</f>
        <v>684950000</v>
      </c>
    </row>
    <row r="11" spans="1:17" s="96" customFormat="1" ht="13.5" customHeight="1">
      <c r="A11" s="93" t="s">
        <v>21</v>
      </c>
      <c r="B11" s="264" t="s">
        <v>485</v>
      </c>
      <c r="C11" s="94">
        <v>12732</v>
      </c>
      <c r="D11" s="94">
        <v>12732</v>
      </c>
      <c r="E11" s="94">
        <v>12732</v>
      </c>
      <c r="F11" s="94">
        <v>12732</v>
      </c>
      <c r="G11" s="94">
        <v>12732</v>
      </c>
      <c r="H11" s="94">
        <v>12732</v>
      </c>
      <c r="I11" s="94">
        <v>12732</v>
      </c>
      <c r="J11" s="94">
        <v>12729</v>
      </c>
      <c r="K11" s="94">
        <v>12732</v>
      </c>
      <c r="L11" s="94">
        <v>12732</v>
      </c>
      <c r="M11" s="94">
        <v>12732</v>
      </c>
      <c r="N11" s="94">
        <v>12732</v>
      </c>
      <c r="O11" s="95">
        <f t="shared" si="1"/>
        <v>152781</v>
      </c>
      <c r="P11" s="96">
        <f>'önkorm összesen'!C33</f>
        <v>152781000</v>
      </c>
      <c r="Q11" s="89">
        <f t="shared" si="2"/>
        <v>12731750</v>
      </c>
    </row>
    <row r="12" spans="1:17" s="96" customFormat="1" ht="13.5" customHeight="1">
      <c r="A12" s="93" t="s">
        <v>22</v>
      </c>
      <c r="B12" s="264" t="s">
        <v>9</v>
      </c>
      <c r="C12" s="94"/>
      <c r="D12" s="94"/>
      <c r="E12" s="94"/>
      <c r="F12" s="94">
        <v>800000</v>
      </c>
      <c r="G12" s="94"/>
      <c r="H12" s="94"/>
      <c r="I12" s="94"/>
      <c r="J12" s="94"/>
      <c r="K12" s="94"/>
      <c r="L12" s="94"/>
      <c r="M12" s="94"/>
      <c r="N12" s="94"/>
      <c r="O12" s="95">
        <f t="shared" si="1"/>
        <v>800000</v>
      </c>
      <c r="P12" s="96">
        <f>'önkorm összesen'!C44</f>
        <v>800000000</v>
      </c>
      <c r="Q12" s="89">
        <f t="shared" si="2"/>
        <v>66666666.666666664</v>
      </c>
    </row>
    <row r="13" spans="1:17" s="96" customFormat="1" ht="13.5" customHeight="1">
      <c r="A13" s="93" t="s">
        <v>23</v>
      </c>
      <c r="B13" s="264" t="s">
        <v>416</v>
      </c>
      <c r="C13" s="94">
        <v>735</v>
      </c>
      <c r="D13" s="94">
        <v>735</v>
      </c>
      <c r="E13" s="94">
        <v>735</v>
      </c>
      <c r="F13" s="94">
        <v>735</v>
      </c>
      <c r="G13" s="94">
        <v>735</v>
      </c>
      <c r="H13" s="94">
        <v>735</v>
      </c>
      <c r="I13" s="94">
        <v>735</v>
      </c>
      <c r="J13" s="94">
        <v>735</v>
      </c>
      <c r="K13" s="94">
        <v>735</v>
      </c>
      <c r="L13" s="94">
        <v>735</v>
      </c>
      <c r="M13" s="94">
        <v>735</v>
      </c>
      <c r="N13" s="94">
        <v>735</v>
      </c>
      <c r="O13" s="95">
        <f t="shared" si="1"/>
        <v>8820</v>
      </c>
      <c r="P13" s="96">
        <f>'önkorm összesen'!C50</f>
        <v>8820000</v>
      </c>
      <c r="Q13" s="89">
        <f t="shared" si="2"/>
        <v>735000</v>
      </c>
    </row>
    <row r="14" spans="1:17" s="96" customFormat="1" ht="15">
      <c r="A14" s="93" t="s">
        <v>24</v>
      </c>
      <c r="B14" s="266" t="s">
        <v>471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>
        <f t="shared" si="1"/>
        <v>0</v>
      </c>
      <c r="P14" s="96">
        <f>'önkorm összesen'!C55</f>
        <v>0</v>
      </c>
      <c r="Q14" s="89">
        <f t="shared" si="2"/>
        <v>0</v>
      </c>
    </row>
    <row r="15" spans="1:17" s="96" customFormat="1" ht="13.5" customHeight="1" thickBot="1">
      <c r="A15" s="93" t="s">
        <v>25</v>
      </c>
      <c r="B15" s="264" t="s">
        <v>10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>
        <f t="shared" si="1"/>
        <v>0</v>
      </c>
      <c r="Q15" s="89">
        <f t="shared" si="2"/>
        <v>0</v>
      </c>
    </row>
    <row r="16" spans="1:17" s="89" customFormat="1" ht="15.75" customHeight="1" thickBot="1">
      <c r="A16" s="88" t="s">
        <v>26</v>
      </c>
      <c r="B16" s="31" t="s">
        <v>107</v>
      </c>
      <c r="C16" s="99">
        <f aca="true" t="shared" si="3" ref="C16:N16">SUM(C7:C15)</f>
        <v>29873</v>
      </c>
      <c r="D16" s="99">
        <f t="shared" si="3"/>
        <v>29873</v>
      </c>
      <c r="E16" s="99">
        <f t="shared" si="3"/>
        <v>714823</v>
      </c>
      <c r="F16" s="99">
        <f t="shared" si="3"/>
        <v>829873</v>
      </c>
      <c r="G16" s="99">
        <f t="shared" si="3"/>
        <v>29873</v>
      </c>
      <c r="H16" s="99">
        <f t="shared" si="3"/>
        <v>29875</v>
      </c>
      <c r="I16" s="99">
        <f t="shared" si="3"/>
        <v>26752</v>
      </c>
      <c r="J16" s="99">
        <f t="shared" si="3"/>
        <v>26749</v>
      </c>
      <c r="K16" s="99">
        <f t="shared" si="3"/>
        <v>711706</v>
      </c>
      <c r="L16" s="99">
        <f t="shared" si="3"/>
        <v>26752</v>
      </c>
      <c r="M16" s="99">
        <f t="shared" si="3"/>
        <v>26752</v>
      </c>
      <c r="N16" s="99">
        <f t="shared" si="3"/>
        <v>26752</v>
      </c>
      <c r="O16" s="100">
        <f>SUM(C16:N16)</f>
        <v>2509653</v>
      </c>
      <c r="P16" s="89">
        <f>SUM(P7:P15)</f>
        <v>2509652863</v>
      </c>
      <c r="Q16" s="89">
        <f t="shared" si="2"/>
        <v>209137738.58333334</v>
      </c>
    </row>
    <row r="17" spans="1:17" s="89" customFormat="1" ht="15" customHeight="1" thickBot="1">
      <c r="A17" s="88" t="s">
        <v>27</v>
      </c>
      <c r="B17" s="879" t="s">
        <v>55</v>
      </c>
      <c r="C17" s="881"/>
      <c r="D17" s="881"/>
      <c r="E17" s="881"/>
      <c r="F17" s="881"/>
      <c r="G17" s="881"/>
      <c r="H17" s="881"/>
      <c r="I17" s="881"/>
      <c r="J17" s="881"/>
      <c r="K17" s="881"/>
      <c r="L17" s="881"/>
      <c r="M17" s="881"/>
      <c r="N17" s="881"/>
      <c r="O17" s="882"/>
      <c r="Q17" s="89">
        <f t="shared" si="2"/>
        <v>0</v>
      </c>
    </row>
    <row r="18" spans="1:17" s="96" customFormat="1" ht="13.5" customHeight="1">
      <c r="A18" s="101" t="s">
        <v>28</v>
      </c>
      <c r="B18" s="267" t="s">
        <v>61</v>
      </c>
      <c r="C18" s="97">
        <v>38644</v>
      </c>
      <c r="D18" s="97">
        <v>38644</v>
      </c>
      <c r="E18" s="97">
        <v>38644</v>
      </c>
      <c r="F18" s="97">
        <v>38644</v>
      </c>
      <c r="G18" s="97">
        <v>38644</v>
      </c>
      <c r="H18" s="97">
        <v>38644</v>
      </c>
      <c r="I18" s="97">
        <v>38644</v>
      </c>
      <c r="J18" s="97">
        <v>38644</v>
      </c>
      <c r="K18" s="97">
        <v>38644</v>
      </c>
      <c r="L18" s="97">
        <v>38644</v>
      </c>
      <c r="M18" s="97">
        <v>38639</v>
      </c>
      <c r="N18" s="97">
        <v>38644</v>
      </c>
      <c r="O18" s="98">
        <f t="shared" si="1"/>
        <v>463723</v>
      </c>
      <c r="P18" s="96">
        <f>'önkorm összesen'!C91</f>
        <v>463723000</v>
      </c>
      <c r="Q18" s="89">
        <f t="shared" si="2"/>
        <v>38643583.333333336</v>
      </c>
    </row>
    <row r="19" spans="1:17" s="96" customFormat="1" ht="27" customHeight="1">
      <c r="A19" s="93" t="s">
        <v>29</v>
      </c>
      <c r="B19" s="266" t="s">
        <v>176</v>
      </c>
      <c r="C19" s="94">
        <v>11387</v>
      </c>
      <c r="D19" s="94">
        <v>11387</v>
      </c>
      <c r="E19" s="94">
        <v>11387</v>
      </c>
      <c r="F19" s="94">
        <v>11387</v>
      </c>
      <c r="G19" s="94">
        <v>11387</v>
      </c>
      <c r="H19" s="94">
        <v>11387</v>
      </c>
      <c r="I19" s="94">
        <v>11387</v>
      </c>
      <c r="J19" s="94">
        <v>11387</v>
      </c>
      <c r="K19" s="94">
        <v>11387</v>
      </c>
      <c r="L19" s="94">
        <v>11387</v>
      </c>
      <c r="M19" s="94">
        <v>11383</v>
      </c>
      <c r="N19" s="94">
        <v>11387</v>
      </c>
      <c r="O19" s="95">
        <f t="shared" si="1"/>
        <v>136640</v>
      </c>
      <c r="P19" s="96">
        <f>'önkorm összesen'!C92</f>
        <v>136640000</v>
      </c>
      <c r="Q19" s="89">
        <f t="shared" si="2"/>
        <v>11386666.666666666</v>
      </c>
    </row>
    <row r="20" spans="1:17" s="96" customFormat="1" ht="13.5" customHeight="1">
      <c r="A20" s="93" t="s">
        <v>30</v>
      </c>
      <c r="B20" s="264" t="s">
        <v>133</v>
      </c>
      <c r="C20" s="94">
        <v>39749</v>
      </c>
      <c r="D20" s="94">
        <v>39745</v>
      </c>
      <c r="E20" s="94">
        <v>39745</v>
      </c>
      <c r="F20" s="94">
        <v>39745</v>
      </c>
      <c r="G20" s="94">
        <v>39745</v>
      </c>
      <c r="H20" s="94">
        <v>39745</v>
      </c>
      <c r="I20" s="94">
        <v>39745</v>
      </c>
      <c r="J20" s="94">
        <v>39745</v>
      </c>
      <c r="K20" s="94">
        <v>39745</v>
      </c>
      <c r="L20" s="94">
        <v>39745</v>
      </c>
      <c r="M20" s="94">
        <v>39745</v>
      </c>
      <c r="N20" s="94">
        <v>39745</v>
      </c>
      <c r="O20" s="95">
        <f t="shared" si="1"/>
        <v>476944</v>
      </c>
      <c r="P20" s="96">
        <f>'önkorm összesen'!C93</f>
        <v>477294000</v>
      </c>
      <c r="Q20" s="89">
        <f t="shared" si="2"/>
        <v>39774500</v>
      </c>
    </row>
    <row r="21" spans="1:17" s="96" customFormat="1" ht="13.5" customHeight="1">
      <c r="A21" s="93" t="s">
        <v>31</v>
      </c>
      <c r="B21" s="264" t="s">
        <v>177</v>
      </c>
      <c r="C21" s="94">
        <v>1808</v>
      </c>
      <c r="D21" s="94">
        <v>1812</v>
      </c>
      <c r="E21" s="94">
        <v>1808</v>
      </c>
      <c r="F21" s="94">
        <v>1808</v>
      </c>
      <c r="G21" s="94">
        <v>1808</v>
      </c>
      <c r="H21" s="94">
        <v>1808</v>
      </c>
      <c r="I21" s="94">
        <v>1808</v>
      </c>
      <c r="J21" s="94">
        <v>1808</v>
      </c>
      <c r="K21" s="94">
        <v>1808</v>
      </c>
      <c r="L21" s="94">
        <v>1808</v>
      </c>
      <c r="M21" s="94">
        <v>1808</v>
      </c>
      <c r="N21" s="94">
        <v>1808</v>
      </c>
      <c r="O21" s="95">
        <f t="shared" si="1"/>
        <v>21700</v>
      </c>
      <c r="P21" s="96">
        <f>'önkorm összesen'!C94</f>
        <v>21700000</v>
      </c>
      <c r="Q21" s="89">
        <f t="shared" si="2"/>
        <v>1808333.3333333333</v>
      </c>
    </row>
    <row r="22" spans="1:17" s="96" customFormat="1" ht="13.5" customHeight="1">
      <c r="A22" s="93" t="s">
        <v>32</v>
      </c>
      <c r="B22" s="264" t="s">
        <v>11</v>
      </c>
      <c r="C22" s="94">
        <v>826</v>
      </c>
      <c r="D22" s="94">
        <v>826</v>
      </c>
      <c r="E22" s="94">
        <v>826</v>
      </c>
      <c r="F22" s="94">
        <v>826</v>
      </c>
      <c r="G22" s="94">
        <v>826</v>
      </c>
      <c r="H22" s="94">
        <v>826</v>
      </c>
      <c r="I22" s="94">
        <v>826</v>
      </c>
      <c r="J22" s="94">
        <v>826</v>
      </c>
      <c r="K22" s="94">
        <v>826</v>
      </c>
      <c r="L22" s="94">
        <v>826</v>
      </c>
      <c r="M22" s="94">
        <v>824</v>
      </c>
      <c r="N22" s="94">
        <v>826</v>
      </c>
      <c r="O22" s="95">
        <f t="shared" si="1"/>
        <v>9910</v>
      </c>
      <c r="P22" s="96">
        <f>'önkorm összesen'!C95</f>
        <v>9910000</v>
      </c>
      <c r="Q22" s="89">
        <f t="shared" si="2"/>
        <v>825833.3333333334</v>
      </c>
    </row>
    <row r="23" spans="1:17" s="96" customFormat="1" ht="13.5" customHeight="1">
      <c r="A23" s="93" t="s">
        <v>33</v>
      </c>
      <c r="B23" s="264" t="s">
        <v>226</v>
      </c>
      <c r="C23" s="94">
        <v>136720</v>
      </c>
      <c r="D23" s="94">
        <v>991</v>
      </c>
      <c r="E23" s="94">
        <v>991</v>
      </c>
      <c r="F23" s="94">
        <v>1091</v>
      </c>
      <c r="G23" s="94">
        <v>991</v>
      </c>
      <c r="H23" s="94">
        <v>1891</v>
      </c>
      <c r="I23" s="94">
        <v>991</v>
      </c>
      <c r="J23" s="94">
        <v>991</v>
      </c>
      <c r="K23" s="94">
        <v>991</v>
      </c>
      <c r="L23" s="94">
        <v>991</v>
      </c>
      <c r="M23" s="94">
        <v>981</v>
      </c>
      <c r="N23" s="94">
        <v>996</v>
      </c>
      <c r="O23" s="95">
        <f t="shared" si="1"/>
        <v>148616</v>
      </c>
      <c r="P23" s="96">
        <f>'önkorm összesen'!C107</f>
        <v>148616000</v>
      </c>
      <c r="Q23" s="89">
        <f t="shared" si="2"/>
        <v>12384666.666666666</v>
      </c>
    </row>
    <row r="24" spans="1:17" s="96" customFormat="1" ht="15">
      <c r="A24" s="93" t="s">
        <v>34</v>
      </c>
      <c r="B24" s="266" t="s">
        <v>180</v>
      </c>
      <c r="C24" s="94">
        <v>2500</v>
      </c>
      <c r="D24" s="94"/>
      <c r="E24" s="94"/>
      <c r="F24" s="94"/>
      <c r="G24" s="94">
        <v>350</v>
      </c>
      <c r="H24" s="94"/>
      <c r="I24" s="94"/>
      <c r="J24" s="94"/>
      <c r="K24" s="94"/>
      <c r="L24" s="94"/>
      <c r="M24" s="94"/>
      <c r="N24" s="94"/>
      <c r="O24" s="95">
        <f t="shared" si="1"/>
        <v>2850</v>
      </c>
      <c r="P24" s="96">
        <v>2500000</v>
      </c>
      <c r="Q24" s="89">
        <f t="shared" si="2"/>
        <v>208333.33333333334</v>
      </c>
    </row>
    <row r="25" spans="1:17" s="96" customFormat="1" ht="13.5" customHeight="1">
      <c r="A25" s="93" t="s">
        <v>35</v>
      </c>
      <c r="B25" s="264" t="s">
        <v>228</v>
      </c>
      <c r="C25" s="94">
        <v>26000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>
        <f t="shared" si="1"/>
        <v>26000</v>
      </c>
      <c r="P25" s="96">
        <f>'önkorm összesen'!C111</f>
        <v>26000000</v>
      </c>
      <c r="Q25" s="89">
        <f t="shared" si="2"/>
        <v>2166666.6666666665</v>
      </c>
    </row>
    <row r="26" spans="1:17" s="96" customFormat="1" ht="13.5" customHeight="1">
      <c r="A26" s="93" t="s">
        <v>36</v>
      </c>
      <c r="B26" s="264" t="s">
        <v>591</v>
      </c>
      <c r="C26" s="94">
        <v>322290</v>
      </c>
      <c r="D26" s="94">
        <v>322290</v>
      </c>
      <c r="E26" s="94">
        <v>322290</v>
      </c>
      <c r="F26" s="94">
        <v>322290</v>
      </c>
      <c r="G26" s="94">
        <v>322290</v>
      </c>
      <c r="H26" s="94">
        <v>322290</v>
      </c>
      <c r="I26" s="94">
        <v>322290</v>
      </c>
      <c r="J26" s="94">
        <v>322290</v>
      </c>
      <c r="K26" s="94">
        <v>322290</v>
      </c>
      <c r="L26" s="94">
        <v>322290</v>
      </c>
      <c r="M26" s="94">
        <v>322292</v>
      </c>
      <c r="N26" s="94">
        <v>322290</v>
      </c>
      <c r="O26" s="95">
        <f t="shared" si="1"/>
        <v>3867482</v>
      </c>
      <c r="P26" s="96">
        <f>'önkorm összesen'!C122</f>
        <v>3867482000</v>
      </c>
      <c r="Q26" s="89">
        <f t="shared" si="2"/>
        <v>322290166.6666667</v>
      </c>
    </row>
    <row r="27" spans="1:17" s="96" customFormat="1" ht="13.5" customHeight="1" thickBot="1">
      <c r="A27" s="93" t="s">
        <v>37</v>
      </c>
      <c r="B27" s="264" t="s">
        <v>12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>
        <f t="shared" si="1"/>
        <v>0</v>
      </c>
      <c r="Q27" s="89">
        <f t="shared" si="2"/>
        <v>0</v>
      </c>
    </row>
    <row r="28" spans="1:17" s="89" customFormat="1" ht="15.75" customHeight="1" thickBot="1">
      <c r="A28" s="102" t="s">
        <v>38</v>
      </c>
      <c r="B28" s="31" t="s">
        <v>108</v>
      </c>
      <c r="C28" s="99">
        <f aca="true" t="shared" si="4" ref="C28:N28">SUM(C18:C27)</f>
        <v>579924</v>
      </c>
      <c r="D28" s="99">
        <f t="shared" si="4"/>
        <v>415695</v>
      </c>
      <c r="E28" s="99">
        <f t="shared" si="4"/>
        <v>415691</v>
      </c>
      <c r="F28" s="99">
        <f t="shared" si="4"/>
        <v>415791</v>
      </c>
      <c r="G28" s="99">
        <f t="shared" si="4"/>
        <v>416041</v>
      </c>
      <c r="H28" s="99">
        <f t="shared" si="4"/>
        <v>416591</v>
      </c>
      <c r="I28" s="99">
        <f t="shared" si="4"/>
        <v>415691</v>
      </c>
      <c r="J28" s="99">
        <f t="shared" si="4"/>
        <v>415691</v>
      </c>
      <c r="K28" s="99">
        <f t="shared" si="4"/>
        <v>415691</v>
      </c>
      <c r="L28" s="99">
        <f t="shared" si="4"/>
        <v>415691</v>
      </c>
      <c r="M28" s="99">
        <f t="shared" si="4"/>
        <v>415672</v>
      </c>
      <c r="N28" s="99">
        <f t="shared" si="4"/>
        <v>415696</v>
      </c>
      <c r="O28" s="100">
        <f t="shared" si="1"/>
        <v>5153865</v>
      </c>
      <c r="P28" s="89">
        <f>SUM(P18:P27)</f>
        <v>5153865000</v>
      </c>
      <c r="Q28" s="89">
        <f t="shared" si="2"/>
        <v>429488750</v>
      </c>
    </row>
    <row r="29" spans="1:15" ht="15.75" thickBot="1">
      <c r="A29" s="102" t="s">
        <v>39</v>
      </c>
      <c r="B29" s="268" t="s">
        <v>109</v>
      </c>
      <c r="C29" s="103">
        <f>SUM(C3+C16-C28)</f>
        <v>2991109</v>
      </c>
      <c r="D29" s="103">
        <f>SUM(D3+D16-D28)</f>
        <v>2605287</v>
      </c>
      <c r="E29" s="103">
        <f aca="true" t="shared" si="5" ref="E29:N29">SUM(E3+E16-E28)</f>
        <v>2904419</v>
      </c>
      <c r="F29" s="103">
        <f t="shared" si="5"/>
        <v>3318501</v>
      </c>
      <c r="G29" s="103">
        <f t="shared" si="5"/>
        <v>2932333</v>
      </c>
      <c r="H29" s="103">
        <f t="shared" si="5"/>
        <v>2545617</v>
      </c>
      <c r="I29" s="103">
        <f t="shared" si="5"/>
        <v>2156678</v>
      </c>
      <c r="J29" s="103">
        <f t="shared" si="5"/>
        <v>1767736</v>
      </c>
      <c r="K29" s="103">
        <f t="shared" si="5"/>
        <v>2063751</v>
      </c>
      <c r="L29" s="103">
        <f t="shared" si="5"/>
        <v>1674812</v>
      </c>
      <c r="M29" s="103">
        <f t="shared" si="5"/>
        <v>1285892</v>
      </c>
      <c r="N29" s="103">
        <f t="shared" si="5"/>
        <v>896948</v>
      </c>
      <c r="O29" s="104"/>
    </row>
    <row r="30" ht="15">
      <c r="A30" s="106"/>
    </row>
    <row r="31" spans="2:15" ht="15">
      <c r="B31" s="107"/>
      <c r="C31" s="108"/>
      <c r="D31" s="108"/>
      <c r="H31" s="883" t="s">
        <v>745</v>
      </c>
      <c r="I31" s="883"/>
      <c r="J31" s="883"/>
      <c r="K31" s="883"/>
      <c r="L31" s="883"/>
      <c r="M31" s="883"/>
      <c r="N31" s="883"/>
      <c r="O31" s="489">
        <f>SUM(C3+O16-O28)</f>
        <v>896948</v>
      </c>
    </row>
    <row r="32" ht="15">
      <c r="O32" s="105"/>
    </row>
    <row r="33" ht="15">
      <c r="O33" s="105"/>
    </row>
    <row r="34" ht="15">
      <c r="O34" s="105"/>
    </row>
    <row r="35" ht="15">
      <c r="O35" s="105"/>
    </row>
    <row r="36" ht="15">
      <c r="O36" s="105"/>
    </row>
    <row r="37" ht="15">
      <c r="O37" s="105"/>
    </row>
    <row r="38" ht="15">
      <c r="O38" s="105"/>
    </row>
    <row r="39" ht="15">
      <c r="O39" s="105"/>
    </row>
    <row r="40" ht="15">
      <c r="O40" s="105"/>
    </row>
    <row r="41" ht="15">
      <c r="O41" s="105"/>
    </row>
    <row r="42" ht="15">
      <c r="O42" s="105"/>
    </row>
    <row r="43" ht="15">
      <c r="O43" s="105"/>
    </row>
    <row r="44" ht="15">
      <c r="O44" s="105"/>
    </row>
    <row r="45" ht="15">
      <c r="O45" s="105"/>
    </row>
    <row r="46" ht="15">
      <c r="O46" s="105"/>
    </row>
    <row r="47" ht="15">
      <c r="O47" s="105"/>
    </row>
    <row r="48" ht="15">
      <c r="O48" s="105"/>
    </row>
    <row r="49" ht="15">
      <c r="O49" s="105"/>
    </row>
    <row r="50" ht="15">
      <c r="O50" s="105"/>
    </row>
    <row r="51" ht="15">
      <c r="O51" s="105"/>
    </row>
    <row r="52" ht="15">
      <c r="O52" s="105"/>
    </row>
    <row r="53" ht="15">
      <c r="O53" s="105"/>
    </row>
    <row r="54" ht="15">
      <c r="O54" s="105"/>
    </row>
    <row r="55" ht="15">
      <c r="O55" s="105"/>
    </row>
    <row r="56" ht="15">
      <c r="O56" s="105"/>
    </row>
    <row r="57" ht="15">
      <c r="O57" s="105"/>
    </row>
    <row r="58" ht="15">
      <c r="O58" s="105"/>
    </row>
    <row r="59" ht="15">
      <c r="O59" s="105"/>
    </row>
    <row r="60" ht="15">
      <c r="O60" s="105"/>
    </row>
    <row r="61" ht="15">
      <c r="O61" s="105"/>
    </row>
    <row r="62" ht="15">
      <c r="O62" s="105"/>
    </row>
    <row r="63" ht="15">
      <c r="O63" s="105"/>
    </row>
    <row r="64" ht="15">
      <c r="O64" s="105"/>
    </row>
    <row r="65" ht="15">
      <c r="O65" s="105"/>
    </row>
    <row r="66" ht="15">
      <c r="O66" s="105"/>
    </row>
    <row r="67" ht="15">
      <c r="O67" s="105"/>
    </row>
    <row r="68" ht="15">
      <c r="O68" s="105"/>
    </row>
    <row r="69" ht="15">
      <c r="O69" s="105"/>
    </row>
    <row r="70" ht="15">
      <c r="O70" s="105"/>
    </row>
    <row r="71" ht="15">
      <c r="O71" s="105"/>
    </row>
    <row r="72" ht="15">
      <c r="O72" s="105"/>
    </row>
    <row r="73" ht="15">
      <c r="O73" s="105"/>
    </row>
    <row r="74" ht="15">
      <c r="O74" s="105"/>
    </row>
    <row r="75" ht="15">
      <c r="O75" s="105"/>
    </row>
    <row r="76" ht="15">
      <c r="O76" s="105"/>
    </row>
    <row r="77" ht="15">
      <c r="O77" s="105"/>
    </row>
    <row r="78" ht="15">
      <c r="O78" s="105"/>
    </row>
    <row r="79" ht="15">
      <c r="O79" s="105"/>
    </row>
    <row r="80" ht="15">
      <c r="O80" s="105"/>
    </row>
    <row r="81" ht="15">
      <c r="O81" s="105"/>
    </row>
    <row r="82" ht="15">
      <c r="O82" s="105"/>
    </row>
    <row r="83" ht="15">
      <c r="O83" s="105"/>
    </row>
    <row r="84" ht="15">
      <c r="O84" s="105"/>
    </row>
  </sheetData>
  <sheetProtection/>
  <mergeCells count="4">
    <mergeCell ref="A1:O1"/>
    <mergeCell ref="B6:O6"/>
    <mergeCell ref="B17:O17"/>
    <mergeCell ref="H31:N3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84" r:id="rId1"/>
  <headerFooter alignWithMargins="0">
    <oddHeader>&amp;R&amp;"Times New Roman CE,Félkövér dőlt"&amp;11 3.1.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="40" zoomScaleNormal="50" zoomScaleSheetLayoutView="40" zoomScalePageLayoutView="0" workbookViewId="0" topLeftCell="A34">
      <selection activeCell="E21" sqref="E21"/>
    </sheetView>
  </sheetViews>
  <sheetFormatPr defaultColWidth="9.125" defaultRowHeight="12.75"/>
  <cols>
    <col min="1" max="1" width="27.50390625" style="598" customWidth="1"/>
    <col min="2" max="2" width="141.125" style="598" customWidth="1"/>
    <col min="3" max="3" width="16.125" style="598" bestFit="1" customWidth="1"/>
    <col min="4" max="4" width="18.50390625" style="598" customWidth="1"/>
    <col min="5" max="5" width="28.00390625" style="598" customWidth="1"/>
    <col min="6" max="6" width="27.00390625" style="598" customWidth="1"/>
    <col min="7" max="7" width="22.50390625" style="598" bestFit="1" customWidth="1"/>
    <col min="8" max="16384" width="9.125" style="598" customWidth="1"/>
  </cols>
  <sheetData>
    <row r="1" ht="24">
      <c r="B1" s="599"/>
    </row>
    <row r="3" spans="1:5" ht="38.25" customHeight="1">
      <c r="A3" s="884" t="s">
        <v>674</v>
      </c>
      <c r="B3" s="884"/>
      <c r="C3" s="884"/>
      <c r="D3" s="884"/>
      <c r="E3" s="884"/>
    </row>
    <row r="5" ht="24.75" thickBot="1"/>
    <row r="6" spans="1:6" ht="26.25" customHeight="1" thickBot="1">
      <c r="A6" s="885" t="s">
        <v>675</v>
      </c>
      <c r="B6" s="887" t="s">
        <v>596</v>
      </c>
      <c r="C6" s="889">
        <v>2016</v>
      </c>
      <c r="D6" s="890"/>
      <c r="E6" s="890"/>
      <c r="F6" s="891"/>
    </row>
    <row r="7" spans="1:6" ht="48" customHeight="1">
      <c r="A7" s="886"/>
      <c r="B7" s="888"/>
      <c r="C7" s="600" t="s">
        <v>540</v>
      </c>
      <c r="D7" s="601" t="s">
        <v>541</v>
      </c>
      <c r="E7" s="602" t="s">
        <v>597</v>
      </c>
      <c r="F7" s="616" t="s">
        <v>676</v>
      </c>
    </row>
    <row r="8" spans="1:6" ht="24.75" customHeight="1">
      <c r="A8" s="603"/>
      <c r="B8" s="604"/>
      <c r="C8" s="603"/>
      <c r="D8" s="603"/>
      <c r="E8" s="603"/>
      <c r="F8" s="603"/>
    </row>
    <row r="9" spans="1:6" ht="24.75" customHeight="1">
      <c r="A9" s="603" t="s">
        <v>598</v>
      </c>
      <c r="B9" s="603" t="s">
        <v>599</v>
      </c>
      <c r="C9" s="603">
        <v>4580000</v>
      </c>
      <c r="D9" s="603">
        <v>23.11</v>
      </c>
      <c r="E9" s="605"/>
      <c r="F9" s="605">
        <v>105843800</v>
      </c>
    </row>
    <row r="10" spans="1:6" ht="24.75" customHeight="1">
      <c r="A10" s="603"/>
      <c r="B10" s="603"/>
      <c r="C10" s="603"/>
      <c r="D10" s="603"/>
      <c r="E10" s="605"/>
      <c r="F10" s="605"/>
    </row>
    <row r="11" spans="1:6" ht="24.75" customHeight="1">
      <c r="A11" s="603" t="s">
        <v>600</v>
      </c>
      <c r="B11" s="603" t="s">
        <v>601</v>
      </c>
      <c r="C11" s="603">
        <v>22300</v>
      </c>
      <c r="D11" s="603"/>
      <c r="E11" s="605"/>
      <c r="F11" s="605">
        <v>9531020</v>
      </c>
    </row>
    <row r="12" spans="1:6" ht="24.75" customHeight="1">
      <c r="A12" s="603"/>
      <c r="B12" s="603"/>
      <c r="C12" s="603"/>
      <c r="D12" s="603"/>
      <c r="E12" s="605"/>
      <c r="F12" s="605"/>
    </row>
    <row r="13" spans="1:6" ht="24.75" customHeight="1">
      <c r="A13" s="603" t="s">
        <v>602</v>
      </c>
      <c r="B13" s="603" t="s">
        <v>603</v>
      </c>
      <c r="C13" s="603">
        <v>320000</v>
      </c>
      <c r="D13" s="603"/>
      <c r="E13" s="605"/>
      <c r="F13" s="605">
        <v>14304000</v>
      </c>
    </row>
    <row r="14" spans="1:6" ht="24.75" customHeight="1">
      <c r="A14" s="603"/>
      <c r="B14" s="603"/>
      <c r="C14" s="603"/>
      <c r="D14" s="603"/>
      <c r="E14" s="605"/>
      <c r="F14" s="605"/>
    </row>
    <row r="15" spans="1:6" ht="24.75" customHeight="1">
      <c r="A15" s="603" t="s">
        <v>604</v>
      </c>
      <c r="B15" s="603" t="s">
        <v>605</v>
      </c>
      <c r="C15" s="603">
        <v>227000</v>
      </c>
      <c r="D15" s="603"/>
      <c r="E15" s="605"/>
      <c r="F15" s="605">
        <v>8930180</v>
      </c>
    </row>
    <row r="16" spans="1:6" ht="24.75" customHeight="1">
      <c r="A16" s="603"/>
      <c r="B16" s="604"/>
      <c r="C16" s="603"/>
      <c r="D16" s="603"/>
      <c r="E16" s="605"/>
      <c r="F16" s="605"/>
    </row>
    <row r="17" spans="1:6" s="606" customFormat="1" ht="24.75" customHeight="1">
      <c r="A17" s="603" t="s">
        <v>606</v>
      </c>
      <c r="B17" s="603" t="s">
        <v>677</v>
      </c>
      <c r="C17" s="603">
        <v>2700</v>
      </c>
      <c r="D17" s="603"/>
      <c r="E17" s="605"/>
      <c r="F17" s="605">
        <v>15376500</v>
      </c>
    </row>
    <row r="18" spans="1:6" s="606" customFormat="1" ht="24.75" customHeight="1">
      <c r="A18" s="603"/>
      <c r="B18" s="603"/>
      <c r="C18" s="603"/>
      <c r="D18" s="603"/>
      <c r="E18" s="605"/>
      <c r="F18" s="605"/>
    </row>
    <row r="19" spans="1:6" ht="24.75" customHeight="1">
      <c r="A19" s="603" t="s">
        <v>515</v>
      </c>
      <c r="B19" s="603" t="s">
        <v>607</v>
      </c>
      <c r="C19" s="603">
        <v>2550</v>
      </c>
      <c r="D19" s="603">
        <v>150</v>
      </c>
      <c r="E19" s="605"/>
      <c r="F19" s="605">
        <v>408000</v>
      </c>
    </row>
    <row r="20" spans="1:6" ht="24.75" customHeight="1">
      <c r="A20" s="603"/>
      <c r="B20" s="603"/>
      <c r="C20" s="603"/>
      <c r="D20" s="603"/>
      <c r="F20" s="603"/>
    </row>
    <row r="21" spans="1:6" ht="24.75" customHeight="1">
      <c r="A21" s="603" t="s">
        <v>608</v>
      </c>
      <c r="B21" s="603" t="s">
        <v>678</v>
      </c>
      <c r="C21" s="603"/>
      <c r="D21" s="603"/>
      <c r="E21" s="603">
        <v>269240</v>
      </c>
      <c r="F21" s="603"/>
    </row>
    <row r="22" spans="1:6" ht="24.75" customHeight="1">
      <c r="A22" s="607"/>
      <c r="B22" s="607"/>
      <c r="C22" s="607"/>
      <c r="D22" s="607"/>
      <c r="E22" s="607"/>
      <c r="F22" s="603"/>
    </row>
    <row r="23" spans="1:6" ht="24.75" customHeight="1">
      <c r="A23" s="603"/>
      <c r="B23" s="604" t="s">
        <v>609</v>
      </c>
      <c r="C23" s="603"/>
      <c r="D23" s="603"/>
      <c r="E23" s="603"/>
      <c r="F23" s="603"/>
    </row>
    <row r="24" spans="1:6" ht="24.75" customHeight="1">
      <c r="A24" s="603" t="s">
        <v>532</v>
      </c>
      <c r="B24" s="603" t="s">
        <v>524</v>
      </c>
      <c r="C24" s="603"/>
      <c r="D24" s="603"/>
      <c r="E24" s="603"/>
      <c r="F24" s="603"/>
    </row>
    <row r="25" spans="1:6" ht="24.75" customHeight="1">
      <c r="A25" s="603"/>
      <c r="B25" s="603" t="s">
        <v>679</v>
      </c>
      <c r="C25" s="603">
        <v>16.5</v>
      </c>
      <c r="D25" s="603">
        <v>4308000</v>
      </c>
      <c r="E25" s="605">
        <f>C25*D25/12*8</f>
        <v>47388000</v>
      </c>
      <c r="F25" s="608"/>
    </row>
    <row r="26" spans="1:6" ht="24.75" customHeight="1">
      <c r="A26" s="603"/>
      <c r="B26" s="603" t="s">
        <v>680</v>
      </c>
      <c r="C26" s="603">
        <v>11</v>
      </c>
      <c r="D26" s="603">
        <v>1800000</v>
      </c>
      <c r="E26" s="605">
        <f>C26*D26/12*8</f>
        <v>13200000</v>
      </c>
      <c r="F26" s="608"/>
    </row>
    <row r="27" spans="1:7" ht="24.75" customHeight="1">
      <c r="A27" s="603"/>
      <c r="B27" s="603" t="s">
        <v>681</v>
      </c>
      <c r="C27" s="603">
        <v>16.5</v>
      </c>
      <c r="D27" s="603">
        <v>4308000</v>
      </c>
      <c r="E27" s="605">
        <f>C27*D27/12*4</f>
        <v>23694000</v>
      </c>
      <c r="F27" s="608"/>
      <c r="G27" s="609">
        <f>SUM(E25+E27+E28)</f>
        <v>71659500</v>
      </c>
    </row>
    <row r="28" spans="1:7" ht="24.75" customHeight="1">
      <c r="A28" s="603"/>
      <c r="B28" s="603" t="s">
        <v>682</v>
      </c>
      <c r="C28" s="603">
        <v>16.5</v>
      </c>
      <c r="D28" s="603">
        <v>35000</v>
      </c>
      <c r="E28" s="605">
        <f>C28*D28</f>
        <v>577500</v>
      </c>
      <c r="F28" s="608"/>
      <c r="G28" s="609">
        <f>SUM(E26+E29)</f>
        <v>19800000</v>
      </c>
    </row>
    <row r="29" spans="1:7" ht="24.75" customHeight="1">
      <c r="A29" s="603"/>
      <c r="B29" s="603" t="s">
        <v>683</v>
      </c>
      <c r="C29" s="603">
        <v>11</v>
      </c>
      <c r="D29" s="603">
        <v>1800000</v>
      </c>
      <c r="E29" s="605">
        <f>C29*D29/12*4</f>
        <v>6600000</v>
      </c>
      <c r="F29" s="608"/>
      <c r="G29" s="609">
        <f>SUM(E25:E29)</f>
        <v>91459500</v>
      </c>
    </row>
    <row r="30" spans="1:6" ht="24.75" customHeight="1">
      <c r="A30" s="603"/>
      <c r="B30" s="603"/>
      <c r="C30" s="603"/>
      <c r="D30" s="603"/>
      <c r="E30" s="605"/>
      <c r="F30" s="608"/>
    </row>
    <row r="31" spans="1:6" ht="24.75" customHeight="1">
      <c r="A31" s="603" t="s">
        <v>533</v>
      </c>
      <c r="B31" s="603" t="s">
        <v>525</v>
      </c>
      <c r="C31" s="603"/>
      <c r="D31" s="603"/>
      <c r="E31" s="605"/>
      <c r="F31" s="608"/>
    </row>
    <row r="32" spans="1:6" ht="24.75" customHeight="1">
      <c r="A32" s="603"/>
      <c r="B32" s="603" t="s">
        <v>684</v>
      </c>
      <c r="C32" s="603"/>
      <c r="D32" s="603">
        <v>80000</v>
      </c>
      <c r="E32" s="605">
        <v>800000</v>
      </c>
      <c r="F32" s="608"/>
    </row>
    <row r="33" spans="1:6" ht="24.75" customHeight="1">
      <c r="A33" s="603"/>
      <c r="B33" s="603" t="s">
        <v>685</v>
      </c>
      <c r="C33" s="603"/>
      <c r="D33" s="603">
        <v>80000</v>
      </c>
      <c r="E33" s="605">
        <v>9653333</v>
      </c>
      <c r="F33" s="608"/>
    </row>
    <row r="34" spans="1:6" ht="24.75" customHeight="1">
      <c r="A34" s="603"/>
      <c r="B34" s="603" t="s">
        <v>686</v>
      </c>
      <c r="C34" s="603"/>
      <c r="D34" s="603">
        <v>80000</v>
      </c>
      <c r="E34" s="605">
        <v>400000</v>
      </c>
      <c r="F34" s="608"/>
    </row>
    <row r="35" spans="1:7" ht="24.75" customHeight="1">
      <c r="A35" s="603"/>
      <c r="B35" s="603" t="s">
        <v>687</v>
      </c>
      <c r="C35" s="603"/>
      <c r="D35" s="603">
        <v>80000</v>
      </c>
      <c r="E35" s="605">
        <v>4826667</v>
      </c>
      <c r="F35" s="608"/>
      <c r="G35" s="609">
        <f>SUM(E32:E35)</f>
        <v>15680000</v>
      </c>
    </row>
    <row r="36" spans="1:6" ht="24.75" customHeight="1">
      <c r="A36" s="603"/>
      <c r="B36" s="603"/>
      <c r="C36" s="603"/>
      <c r="D36" s="603"/>
      <c r="E36" s="605"/>
      <c r="F36" s="608"/>
    </row>
    <row r="37" spans="1:6" ht="24.75" customHeight="1">
      <c r="A37" s="603" t="s">
        <v>610</v>
      </c>
      <c r="B37" s="610" t="s">
        <v>611</v>
      </c>
      <c r="C37" s="603"/>
      <c r="D37" s="603"/>
      <c r="E37" s="603"/>
      <c r="F37" s="608"/>
    </row>
    <row r="38" spans="1:6" ht="24.75" customHeight="1">
      <c r="A38" s="603"/>
      <c r="B38" s="610"/>
      <c r="C38" s="603"/>
      <c r="D38" s="603"/>
      <c r="E38" s="603"/>
      <c r="F38" s="608"/>
    </row>
    <row r="39" spans="1:7" ht="24.75" customHeight="1">
      <c r="A39" s="603" t="s">
        <v>612</v>
      </c>
      <c r="B39" s="610" t="s">
        <v>613</v>
      </c>
      <c r="C39" s="603"/>
      <c r="D39" s="603"/>
      <c r="E39" s="605">
        <v>1920000</v>
      </c>
      <c r="F39" s="608"/>
      <c r="G39" s="609">
        <f>SUM(G29:G35)+E39</f>
        <v>109059500</v>
      </c>
    </row>
    <row r="40" spans="1:6" ht="24.75" customHeight="1">
      <c r="A40" s="607"/>
      <c r="B40" s="607"/>
      <c r="C40" s="607"/>
      <c r="D40" s="607"/>
      <c r="E40" s="607"/>
      <c r="F40" s="607"/>
    </row>
    <row r="41" spans="1:6" ht="24.75" customHeight="1">
      <c r="A41" s="603"/>
      <c r="B41" s="603"/>
      <c r="C41" s="603"/>
      <c r="D41" s="603"/>
      <c r="E41" s="603"/>
      <c r="F41" s="603"/>
    </row>
    <row r="42" spans="1:6" ht="24.75" customHeight="1">
      <c r="A42" s="603" t="s">
        <v>530</v>
      </c>
      <c r="B42" s="611" t="s">
        <v>529</v>
      </c>
      <c r="C42" s="603"/>
      <c r="D42" s="603"/>
      <c r="E42" s="605">
        <v>0</v>
      </c>
      <c r="F42" s="603"/>
    </row>
    <row r="43" spans="1:6" ht="24.75" customHeight="1">
      <c r="A43" s="603"/>
      <c r="B43" s="603"/>
      <c r="C43" s="603"/>
      <c r="D43" s="603"/>
      <c r="E43" s="605"/>
      <c r="F43" s="603"/>
    </row>
    <row r="44" spans="1:6" ht="24.75" customHeight="1">
      <c r="A44" s="603" t="s">
        <v>539</v>
      </c>
      <c r="B44" s="603" t="s">
        <v>516</v>
      </c>
      <c r="C44" s="603"/>
      <c r="D44" s="603"/>
      <c r="E44" s="605">
        <v>0</v>
      </c>
      <c r="F44" s="603"/>
    </row>
    <row r="45" spans="1:6" ht="24.75" customHeight="1">
      <c r="A45" s="603"/>
      <c r="B45" s="603"/>
      <c r="C45" s="603"/>
      <c r="D45" s="603"/>
      <c r="E45" s="605"/>
      <c r="F45" s="603"/>
    </row>
    <row r="46" spans="1:6" ht="24.75" customHeight="1">
      <c r="A46" s="603" t="s">
        <v>614</v>
      </c>
      <c r="B46" s="603" t="s">
        <v>517</v>
      </c>
      <c r="C46" s="603"/>
      <c r="D46" s="603"/>
      <c r="E46" s="605"/>
      <c r="F46" s="603"/>
    </row>
    <row r="47" spans="1:6" ht="24.75" customHeight="1">
      <c r="A47" s="603"/>
      <c r="B47" s="603" t="s">
        <v>615</v>
      </c>
      <c r="C47" s="603">
        <v>3000000</v>
      </c>
      <c r="D47" s="603">
        <v>1.5</v>
      </c>
      <c r="E47" s="605">
        <f>C47*D47</f>
        <v>4500000</v>
      </c>
      <c r="F47" s="603"/>
    </row>
    <row r="48" spans="1:7" ht="24.75" customHeight="1">
      <c r="A48" s="603"/>
      <c r="B48" s="612" t="s">
        <v>616</v>
      </c>
      <c r="C48" s="603"/>
      <c r="D48" s="603"/>
      <c r="E48" s="603"/>
      <c r="F48" s="603"/>
      <c r="G48" s="609"/>
    </row>
    <row r="49" spans="1:6" ht="24.75" customHeight="1">
      <c r="A49" s="603"/>
      <c r="B49" s="603"/>
      <c r="C49" s="603"/>
      <c r="D49" s="603"/>
      <c r="E49" s="603"/>
      <c r="F49" s="603"/>
    </row>
    <row r="50" spans="1:6" ht="24.75" customHeight="1">
      <c r="A50" s="603" t="s">
        <v>536</v>
      </c>
      <c r="B50" s="603" t="s">
        <v>518</v>
      </c>
      <c r="C50" s="605">
        <v>55360</v>
      </c>
      <c r="D50" s="605">
        <v>100</v>
      </c>
      <c r="E50" s="605">
        <f>SUM(C50*D50)</f>
        <v>5536000</v>
      </c>
      <c r="F50" s="603"/>
    </row>
    <row r="51" spans="1:7" ht="24.75" customHeight="1">
      <c r="A51" s="603" t="s">
        <v>537</v>
      </c>
      <c r="B51" s="603" t="s">
        <v>519</v>
      </c>
      <c r="C51" s="605">
        <v>145000</v>
      </c>
      <c r="D51" s="605">
        <v>17</v>
      </c>
      <c r="E51" s="605">
        <f>SUM(C51*D51)</f>
        <v>2465000</v>
      </c>
      <c r="F51" s="603"/>
      <c r="G51" s="609"/>
    </row>
    <row r="52" spans="1:6" ht="24.75" customHeight="1">
      <c r="A52" s="603" t="s">
        <v>538</v>
      </c>
      <c r="B52" s="603" t="s">
        <v>520</v>
      </c>
      <c r="C52" s="605">
        <v>109000</v>
      </c>
      <c r="D52" s="605">
        <v>8</v>
      </c>
      <c r="E52" s="605">
        <f>SUM(C52*D52)</f>
        <v>872000</v>
      </c>
      <c r="F52" s="603"/>
    </row>
    <row r="53" spans="1:6" ht="24.75" customHeight="1">
      <c r="A53" s="603"/>
      <c r="B53" s="603"/>
      <c r="C53" s="603"/>
      <c r="D53" s="603"/>
      <c r="E53" s="603"/>
      <c r="F53" s="603"/>
    </row>
    <row r="54" spans="1:6" s="606" customFormat="1" ht="24.75" customHeight="1">
      <c r="A54" s="603"/>
      <c r="B54" s="603" t="s">
        <v>521</v>
      </c>
      <c r="C54" s="603"/>
      <c r="D54" s="603"/>
      <c r="E54" s="603"/>
      <c r="F54" s="603"/>
    </row>
    <row r="55" spans="1:6" ht="24.75" customHeight="1">
      <c r="A55" s="603" t="s">
        <v>534</v>
      </c>
      <c r="B55" s="603" t="s">
        <v>522</v>
      </c>
      <c r="C55" s="605"/>
      <c r="D55" s="605"/>
      <c r="E55" s="605">
        <v>10424160</v>
      </c>
      <c r="F55" s="603"/>
    </row>
    <row r="56" spans="1:7" ht="24.75" customHeight="1">
      <c r="A56" s="603" t="s">
        <v>535</v>
      </c>
      <c r="B56" s="603" t="s">
        <v>523</v>
      </c>
      <c r="C56" s="605"/>
      <c r="D56" s="605"/>
      <c r="E56" s="605">
        <v>4231000</v>
      </c>
      <c r="F56" s="603"/>
      <c r="G56" s="609"/>
    </row>
    <row r="57" spans="1:7" ht="24.75" customHeight="1">
      <c r="A57" s="603"/>
      <c r="B57" s="603"/>
      <c r="C57" s="605"/>
      <c r="D57" s="605"/>
      <c r="E57" s="605"/>
      <c r="F57" s="603"/>
      <c r="G57" s="609">
        <f>SUM(E47:E62)</f>
        <v>43602823</v>
      </c>
    </row>
    <row r="58" spans="1:6" ht="24.75" customHeight="1">
      <c r="A58" s="603"/>
      <c r="B58" s="611"/>
      <c r="C58" s="605"/>
      <c r="D58" s="605"/>
      <c r="E58" s="605"/>
      <c r="F58" s="603"/>
    </row>
    <row r="59" spans="1:6" ht="24.75" customHeight="1">
      <c r="A59" s="603" t="s">
        <v>617</v>
      </c>
      <c r="B59" s="611" t="s">
        <v>527</v>
      </c>
      <c r="C59" s="605"/>
      <c r="D59" s="605"/>
      <c r="E59" s="605"/>
      <c r="F59" s="603"/>
    </row>
    <row r="60" spans="1:6" ht="24.75" customHeight="1">
      <c r="A60" s="603" t="s">
        <v>688</v>
      </c>
      <c r="B60" s="611" t="s">
        <v>528</v>
      </c>
      <c r="C60" s="605"/>
      <c r="D60" s="605"/>
      <c r="E60" s="605">
        <v>7637760</v>
      </c>
      <c r="F60" s="603"/>
    </row>
    <row r="61" spans="1:7" ht="24.75" customHeight="1">
      <c r="A61" s="603" t="s">
        <v>689</v>
      </c>
      <c r="B61" s="611" t="s">
        <v>552</v>
      </c>
      <c r="C61" s="605"/>
      <c r="D61" s="605"/>
      <c r="E61" s="605">
        <v>4824703</v>
      </c>
      <c r="F61" s="603"/>
      <c r="G61" s="609"/>
    </row>
    <row r="62" spans="1:7" ht="24.75" customHeight="1">
      <c r="A62" s="603" t="s">
        <v>690</v>
      </c>
      <c r="B62" s="611" t="s">
        <v>691</v>
      </c>
      <c r="C62" s="605"/>
      <c r="D62" s="605"/>
      <c r="E62" s="605">
        <v>3112200</v>
      </c>
      <c r="F62" s="603"/>
      <c r="G62" s="609"/>
    </row>
    <row r="63" spans="1:6" ht="24.75" customHeight="1">
      <c r="A63" s="603"/>
      <c r="B63" s="611"/>
      <c r="C63" s="603"/>
      <c r="D63" s="603"/>
      <c r="E63" s="603"/>
      <c r="F63" s="603"/>
    </row>
    <row r="64" spans="1:6" ht="24.75" customHeight="1">
      <c r="A64" s="607"/>
      <c r="B64" s="613"/>
      <c r="C64" s="607"/>
      <c r="D64" s="607"/>
      <c r="E64" s="607"/>
      <c r="F64" s="607"/>
    </row>
    <row r="65" spans="1:6" ht="24.75" customHeight="1">
      <c r="A65" s="603"/>
      <c r="B65" s="603"/>
      <c r="C65" s="603"/>
      <c r="D65" s="603"/>
      <c r="E65" s="603"/>
      <c r="F65" s="603"/>
    </row>
    <row r="66" spans="1:6" ht="24.75" customHeight="1">
      <c r="A66" s="603" t="s">
        <v>531</v>
      </c>
      <c r="B66" s="603" t="s">
        <v>526</v>
      </c>
      <c r="C66" s="603">
        <v>1140</v>
      </c>
      <c r="D66" s="603">
        <v>5695</v>
      </c>
      <c r="E66" s="605">
        <f>C66*D66</f>
        <v>6492300</v>
      </c>
      <c r="F66" s="603"/>
    </row>
    <row r="67" spans="1:6" ht="24.75" customHeight="1">
      <c r="A67" s="603"/>
      <c r="B67" s="603"/>
      <c r="C67" s="603"/>
      <c r="D67" s="603"/>
      <c r="E67" s="603"/>
      <c r="F67" s="603"/>
    </row>
    <row r="68" spans="1:6" ht="35.25" customHeight="1">
      <c r="A68" s="603"/>
      <c r="B68" s="603" t="s">
        <v>618</v>
      </c>
      <c r="C68" s="614"/>
      <c r="D68" s="614"/>
      <c r="E68" s="614">
        <f>SUM(E9:E67)</f>
        <v>159423863</v>
      </c>
      <c r="F68" s="614"/>
    </row>
    <row r="69" spans="1:6" ht="24.75" customHeight="1">
      <c r="A69" s="603"/>
      <c r="B69" s="603"/>
      <c r="C69" s="603"/>
      <c r="D69" s="603"/>
      <c r="E69" s="603"/>
      <c r="F69" s="603"/>
    </row>
    <row r="70" spans="1:6" ht="24" customHeight="1">
      <c r="A70" s="606"/>
      <c r="B70" s="606"/>
      <c r="C70" s="606"/>
      <c r="D70" s="606"/>
      <c r="E70" s="606"/>
      <c r="F70" s="615">
        <f>SUM(F9:F19)</f>
        <v>154393500</v>
      </c>
    </row>
    <row r="85" ht="12.75" customHeight="1"/>
    <row r="86" ht="12.75" customHeight="1"/>
    <row r="87" ht="12.75" customHeight="1"/>
    <row r="88" ht="15" customHeight="1"/>
    <row r="89" ht="12.75" customHeight="1"/>
    <row r="90" ht="12.75" customHeight="1"/>
  </sheetData>
  <sheetProtection/>
  <mergeCells count="4">
    <mergeCell ref="A3:E3"/>
    <mergeCell ref="A6:A7"/>
    <mergeCell ref="B6:B7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headerFooter>
    <oddHeader>&amp;R&amp;"Times New Roman CE,Dőlt"4. sz. tájékoztató tábla</oddHeader>
  </headerFooter>
  <colBreaks count="1" manualBreakCount="1">
    <brk id="6" max="6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workbookViewId="0" topLeftCell="A1">
      <selection activeCell="D12" sqref="D12"/>
    </sheetView>
  </sheetViews>
  <sheetFormatPr defaultColWidth="9.00390625" defaultRowHeight="12.75"/>
  <cols>
    <col min="1" max="1" width="6.625" style="0" customWidth="1"/>
    <col min="2" max="2" width="26.125" style="0" customWidth="1"/>
    <col min="3" max="3" width="31.50390625" style="0" customWidth="1"/>
    <col min="4" max="4" width="14.75390625" style="0" customWidth="1"/>
  </cols>
  <sheetData>
    <row r="1" spans="1:4" ht="45" customHeight="1">
      <c r="A1" s="895" t="s">
        <v>670</v>
      </c>
      <c r="B1" s="895"/>
      <c r="C1" s="895"/>
      <c r="D1" s="895"/>
    </row>
    <row r="2" spans="1:4" ht="17.25" customHeight="1">
      <c r="A2" s="339"/>
      <c r="B2" s="339"/>
      <c r="C2" s="339"/>
      <c r="D2" s="339"/>
    </row>
    <row r="3" spans="1:4" ht="13.5" thickBot="1">
      <c r="A3" s="195"/>
      <c r="B3" s="195"/>
      <c r="C3" s="892" t="s">
        <v>726</v>
      </c>
      <c r="D3" s="892"/>
    </row>
    <row r="4" spans="1:4" ht="42.75" customHeight="1" thickBot="1">
      <c r="A4" s="340" t="s">
        <v>66</v>
      </c>
      <c r="B4" s="341" t="s">
        <v>123</v>
      </c>
      <c r="C4" s="341" t="s">
        <v>124</v>
      </c>
      <c r="D4" s="342" t="s">
        <v>621</v>
      </c>
    </row>
    <row r="5" spans="1:4" ht="15.75" customHeight="1">
      <c r="A5" s="196" t="s">
        <v>16</v>
      </c>
      <c r="B5" s="593" t="s">
        <v>542</v>
      </c>
      <c r="C5" s="25" t="s">
        <v>543</v>
      </c>
      <c r="D5" s="693">
        <v>7000000</v>
      </c>
    </row>
    <row r="6" spans="1:4" ht="15.75" customHeight="1">
      <c r="A6" s="197" t="s">
        <v>17</v>
      </c>
      <c r="B6" s="591" t="s">
        <v>619</v>
      </c>
      <c r="C6" s="592" t="s">
        <v>620</v>
      </c>
      <c r="D6" s="694">
        <v>26000000</v>
      </c>
    </row>
    <row r="7" spans="1:6" ht="15.75" customHeight="1">
      <c r="A7" s="197" t="s">
        <v>18</v>
      </c>
      <c r="B7" s="591" t="s">
        <v>714</v>
      </c>
      <c r="C7" s="26" t="s">
        <v>715</v>
      </c>
      <c r="D7" s="694">
        <v>100000</v>
      </c>
      <c r="F7" s="596"/>
    </row>
    <row r="8" spans="1:4" ht="15.75" customHeight="1">
      <c r="A8" s="197" t="s">
        <v>19</v>
      </c>
      <c r="B8" s="591" t="s">
        <v>716</v>
      </c>
      <c r="C8" s="26" t="s">
        <v>717</v>
      </c>
      <c r="D8" s="694">
        <v>200000</v>
      </c>
    </row>
    <row r="9" spans="1:6" ht="15.75" customHeight="1">
      <c r="A9" s="197" t="s">
        <v>20</v>
      </c>
      <c r="B9" s="591" t="s">
        <v>727</v>
      </c>
      <c r="C9" s="26" t="s">
        <v>728</v>
      </c>
      <c r="D9" s="694">
        <v>1400000</v>
      </c>
      <c r="F9" s="596"/>
    </row>
    <row r="10" spans="1:4" ht="15.75" customHeight="1">
      <c r="A10" s="197" t="s">
        <v>21</v>
      </c>
      <c r="B10" s="591" t="s">
        <v>730</v>
      </c>
      <c r="C10" s="592" t="s">
        <v>731</v>
      </c>
      <c r="D10" s="694">
        <v>150000</v>
      </c>
    </row>
    <row r="11" spans="1:4" ht="15.75" customHeight="1">
      <c r="A11" s="197" t="s">
        <v>22</v>
      </c>
      <c r="B11" s="26" t="s">
        <v>752</v>
      </c>
      <c r="C11" s="26" t="s">
        <v>753</v>
      </c>
      <c r="D11" s="27">
        <v>1060000</v>
      </c>
    </row>
    <row r="12" spans="1:4" ht="15.75" customHeight="1" thickBot="1">
      <c r="A12" s="197" t="s">
        <v>23</v>
      </c>
      <c r="B12" s="594"/>
      <c r="C12" s="594"/>
      <c r="D12" s="595"/>
    </row>
    <row r="13" spans="1:4" ht="15.75" customHeight="1" thickBot="1">
      <c r="A13" s="893" t="s">
        <v>49</v>
      </c>
      <c r="B13" s="894"/>
      <c r="C13" s="589"/>
      <c r="D13" s="590">
        <f>SUM(D5:D12)</f>
        <v>35910000</v>
      </c>
    </row>
  </sheetData>
  <sheetProtection/>
  <mergeCells count="3">
    <mergeCell ref="C3:D3"/>
    <mergeCell ref="A13:B13"/>
    <mergeCell ref="A1:D1"/>
  </mergeCells>
  <conditionalFormatting sqref="D13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zoomScalePageLayoutView="0" workbookViewId="0" topLeftCell="A1">
      <selection activeCell="E5" sqref="E5"/>
    </sheetView>
  </sheetViews>
  <sheetFormatPr defaultColWidth="9.375" defaultRowHeight="12.75"/>
  <cols>
    <col min="1" max="1" width="49.50390625" style="430" customWidth="1"/>
    <col min="2" max="2" width="16.125" style="430" customWidth="1"/>
    <col min="3" max="4" width="9.375" style="430" customWidth="1"/>
    <col min="5" max="5" width="14.00390625" style="430" customWidth="1"/>
    <col min="6" max="16384" width="9.375" style="430" customWidth="1"/>
  </cols>
  <sheetData>
    <row r="2" spans="1:4" ht="12.75">
      <c r="A2" s="896" t="s">
        <v>672</v>
      </c>
      <c r="B2" s="896"/>
      <c r="C2" s="462"/>
      <c r="D2" s="462"/>
    </row>
    <row r="3" spans="1:2" ht="15">
      <c r="A3" s="436"/>
      <c r="B3" s="436"/>
    </row>
    <row r="4" spans="1:2" ht="15" thickBot="1">
      <c r="A4" s="725"/>
      <c r="B4" s="725" t="s">
        <v>726</v>
      </c>
    </row>
    <row r="5" spans="1:2" ht="73.5" customHeight="1" thickBot="1">
      <c r="A5" s="726" t="s">
        <v>45</v>
      </c>
      <c r="B5" s="727" t="s">
        <v>671</v>
      </c>
    </row>
    <row r="6" spans="1:2" ht="19.5" customHeight="1">
      <c r="A6" s="720" t="s">
        <v>544</v>
      </c>
      <c r="B6" s="721">
        <v>2000000</v>
      </c>
    </row>
    <row r="7" spans="1:2" ht="19.5" customHeight="1">
      <c r="A7" s="722" t="s">
        <v>653</v>
      </c>
      <c r="B7" s="723"/>
    </row>
    <row r="8" spans="1:2" ht="27.75" customHeight="1">
      <c r="A8" s="724" t="s">
        <v>654</v>
      </c>
      <c r="B8" s="723">
        <v>13000000</v>
      </c>
    </row>
    <row r="9" spans="1:2" ht="23.25" customHeight="1">
      <c r="A9" s="724" t="s">
        <v>657</v>
      </c>
      <c r="B9" s="723">
        <v>3100000</v>
      </c>
    </row>
    <row r="10" spans="1:2" ht="21" customHeight="1">
      <c r="A10" s="724" t="s">
        <v>655</v>
      </c>
      <c r="B10" s="723">
        <v>3100000</v>
      </c>
    </row>
    <row r="11" spans="1:2" ht="30" customHeight="1" thickBot="1">
      <c r="A11" s="724" t="s">
        <v>656</v>
      </c>
      <c r="B11" s="723">
        <v>500000</v>
      </c>
    </row>
    <row r="12" spans="1:2" ht="17.25" customHeight="1" thickBot="1">
      <c r="A12" s="728" t="s">
        <v>545</v>
      </c>
      <c r="B12" s="729">
        <f>SUM(B6:B11)</f>
        <v>21700000</v>
      </c>
    </row>
    <row r="13" spans="1:2" ht="15">
      <c r="A13" s="463"/>
      <c r="B13" s="461"/>
    </row>
    <row r="14" spans="1:2" ht="15">
      <c r="A14" s="461"/>
      <c r="B14" s="461"/>
    </row>
    <row r="15" spans="1:2" ht="15">
      <c r="A15" s="461"/>
      <c r="B15" s="461"/>
    </row>
    <row r="16" spans="1:2" ht="15">
      <c r="A16" s="461"/>
      <c r="B16" s="461"/>
    </row>
    <row r="17" spans="1:2" ht="15">
      <c r="A17" s="461"/>
      <c r="B17" s="461"/>
    </row>
    <row r="18" spans="1:2" ht="15">
      <c r="A18" s="461"/>
      <c r="B18" s="461"/>
    </row>
    <row r="19" spans="1:2" ht="15">
      <c r="A19" s="461"/>
      <c r="B19" s="461"/>
    </row>
    <row r="20" spans="1:2" ht="15">
      <c r="A20" s="461"/>
      <c r="B20" s="461"/>
    </row>
    <row r="21" spans="1:2" ht="15">
      <c r="A21" s="461"/>
      <c r="B21" s="461"/>
    </row>
    <row r="22" spans="1:2" ht="15">
      <c r="A22" s="461"/>
      <c r="B22" s="461"/>
    </row>
    <row r="23" spans="1:2" ht="15">
      <c r="A23" s="461"/>
      <c r="B23" s="461"/>
    </row>
    <row r="24" spans="1:2" ht="15">
      <c r="A24" s="461"/>
      <c r="B24" s="461"/>
    </row>
    <row r="25" spans="1:2" ht="15">
      <c r="A25" s="461"/>
      <c r="B25" s="461"/>
    </row>
    <row r="26" spans="1:2" ht="15">
      <c r="A26" s="461"/>
      <c r="B26" s="461"/>
    </row>
    <row r="27" spans="1:2" ht="15">
      <c r="A27" s="461"/>
      <c r="B27" s="461"/>
    </row>
    <row r="28" spans="1:2" ht="15">
      <c r="A28" s="461"/>
      <c r="B28" s="461"/>
    </row>
    <row r="29" spans="1:2" ht="15">
      <c r="A29" s="461"/>
      <c r="B29" s="461"/>
    </row>
    <row r="30" spans="1:2" ht="15">
      <c r="A30" s="461"/>
      <c r="B30" s="461"/>
    </row>
    <row r="31" spans="1:2" ht="15">
      <c r="A31" s="461"/>
      <c r="B31" s="461"/>
    </row>
    <row r="32" spans="1:2" ht="15">
      <c r="A32" s="461"/>
      <c r="B32" s="461"/>
    </row>
    <row r="33" spans="1:2" ht="15">
      <c r="A33" s="461"/>
      <c r="B33" s="461"/>
    </row>
    <row r="34" spans="1:2" ht="15">
      <c r="A34" s="461"/>
      <c r="B34" s="461"/>
    </row>
    <row r="35" spans="1:2" ht="15">
      <c r="A35" s="461"/>
      <c r="B35" s="461"/>
    </row>
    <row r="36" spans="1:2" ht="15">
      <c r="A36" s="461"/>
      <c r="B36" s="461"/>
    </row>
    <row r="37" spans="1:2" ht="15">
      <c r="A37" s="461"/>
      <c r="B37" s="461"/>
    </row>
    <row r="38" spans="1:2" ht="15">
      <c r="A38" s="461"/>
      <c r="B38" s="461"/>
    </row>
    <row r="39" spans="1:2" ht="15">
      <c r="A39" s="461"/>
      <c r="B39" s="461"/>
    </row>
    <row r="40" spans="1:2" ht="15">
      <c r="A40" s="461"/>
      <c r="B40" s="461"/>
    </row>
    <row r="41" spans="1:2" ht="15">
      <c r="A41" s="461"/>
      <c r="B41" s="461"/>
    </row>
    <row r="42" spans="1:2" ht="15">
      <c r="A42" s="461"/>
      <c r="B42" s="461"/>
    </row>
    <row r="43" spans="1:2" ht="15">
      <c r="A43" s="461"/>
      <c r="B43" s="461"/>
    </row>
    <row r="44" spans="1:2" ht="15">
      <c r="A44" s="461"/>
      <c r="B44" s="461"/>
    </row>
    <row r="45" spans="1:2" ht="15">
      <c r="A45" s="461"/>
      <c r="B45" s="461"/>
    </row>
    <row r="46" spans="1:2" ht="15">
      <c r="A46" s="461"/>
      <c r="B46" s="461"/>
    </row>
    <row r="47" spans="1:2" ht="15">
      <c r="A47" s="461"/>
      <c r="B47" s="461"/>
    </row>
    <row r="48" spans="1:2" ht="15">
      <c r="A48" s="461"/>
      <c r="B48" s="461"/>
    </row>
    <row r="49" spans="1:2" ht="15">
      <c r="A49" s="461"/>
      <c r="B49" s="461"/>
    </row>
    <row r="50" spans="1:2" ht="15">
      <c r="A50" s="461"/>
      <c r="B50" s="461"/>
    </row>
    <row r="51" spans="1:2" ht="15">
      <c r="A51" s="461"/>
      <c r="B51" s="461"/>
    </row>
    <row r="52" spans="1:2" ht="15">
      <c r="A52" s="461"/>
      <c r="B52" s="461"/>
    </row>
    <row r="53" spans="1:2" ht="15">
      <c r="A53" s="461"/>
      <c r="B53" s="461"/>
    </row>
    <row r="54" spans="1:2" ht="15">
      <c r="A54" s="461"/>
      <c r="B54" s="461"/>
    </row>
    <row r="55" spans="1:2" ht="15">
      <c r="A55" s="461"/>
      <c r="B55" s="461"/>
    </row>
    <row r="56" spans="1:2" ht="15">
      <c r="A56" s="461"/>
      <c r="B56" s="461"/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rstPageNumber="34" useFirstPageNumber="1" fitToHeight="1" fitToWidth="1" horizontalDpi="600" verticalDpi="600" orientation="portrait" paperSize="9" r:id="rId1"/>
  <headerFooter alignWithMargins="0">
    <oddHeader>&amp;R&amp;"Times New Roman CE,Dőlt"6.számú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0">
      <selection activeCell="J11" sqref="J11"/>
    </sheetView>
  </sheetViews>
  <sheetFormatPr defaultColWidth="9.375" defaultRowHeight="12.75"/>
  <cols>
    <col min="1" max="1" width="5.75390625" style="730" customWidth="1"/>
    <col min="2" max="2" width="29.625" style="730" customWidth="1"/>
    <col min="3" max="3" width="10.625" style="730" hidden="1" customWidth="1"/>
    <col min="4" max="4" width="10.625" style="730" customWidth="1"/>
    <col min="5" max="5" width="9.75390625" style="730" customWidth="1"/>
    <col min="6" max="6" width="10.375" style="730" customWidth="1"/>
    <col min="7" max="7" width="9.375" style="730" customWidth="1"/>
    <col min="8" max="8" width="12.25390625" style="730" customWidth="1"/>
    <col min="9" max="9" width="12.625" style="730" customWidth="1"/>
    <col min="10" max="10" width="12.125" style="730" customWidth="1"/>
    <col min="11" max="16384" width="9.375" style="730" customWidth="1"/>
  </cols>
  <sheetData>
    <row r="1" spans="2:9" ht="12.75">
      <c r="B1" s="731" t="s">
        <v>558</v>
      </c>
      <c r="C1" s="731"/>
      <c r="D1" s="731"/>
      <c r="E1" s="731"/>
      <c r="F1" s="731"/>
      <c r="G1" s="731"/>
      <c r="H1" s="731"/>
      <c r="I1" s="731"/>
    </row>
    <row r="2" spans="1:10" ht="15" customHeight="1" thickBot="1">
      <c r="A2" s="732"/>
      <c r="B2" s="732"/>
      <c r="C2" s="733"/>
      <c r="D2" s="732"/>
      <c r="I2" s="734"/>
      <c r="J2" s="735" t="s">
        <v>559</v>
      </c>
    </row>
    <row r="3" spans="1:4" ht="15" customHeight="1" hidden="1">
      <c r="A3" s="736"/>
      <c r="B3" s="737"/>
      <c r="C3" s="738"/>
      <c r="D3" s="732"/>
    </row>
    <row r="4" spans="1:10" ht="67.5" customHeight="1" thickBot="1">
      <c r="A4" s="739" t="s">
        <v>568</v>
      </c>
      <c r="B4" s="740" t="s">
        <v>553</v>
      </c>
      <c r="C4" s="741"/>
      <c r="D4" s="742" t="s">
        <v>561</v>
      </c>
      <c r="E4" s="743" t="s">
        <v>562</v>
      </c>
      <c r="F4" s="743" t="s">
        <v>560</v>
      </c>
      <c r="G4" s="743" t="s">
        <v>563</v>
      </c>
      <c r="H4" s="744" t="s">
        <v>554</v>
      </c>
      <c r="I4" s="745" t="s">
        <v>557</v>
      </c>
      <c r="J4" s="746" t="s">
        <v>555</v>
      </c>
    </row>
    <row r="5" spans="1:10" ht="30" customHeight="1" hidden="1" thickBot="1">
      <c r="A5" s="747"/>
      <c r="B5" s="748"/>
      <c r="C5" s="749"/>
      <c r="D5" s="750"/>
      <c r="E5" s="751"/>
      <c r="F5" s="751"/>
      <c r="G5" s="751"/>
      <c r="H5" s="752"/>
      <c r="I5" s="753"/>
      <c r="J5" s="754"/>
    </row>
    <row r="6" spans="1:10" ht="15">
      <c r="A6" s="755" t="s">
        <v>16</v>
      </c>
      <c r="B6" s="756" t="s">
        <v>222</v>
      </c>
      <c r="C6" s="757"/>
      <c r="D6" s="758"/>
      <c r="E6" s="758"/>
      <c r="F6" s="758">
        <f>F7+F8+F9</f>
        <v>6</v>
      </c>
      <c r="G6" s="758">
        <f>G7+G8</f>
        <v>1</v>
      </c>
      <c r="H6" s="759">
        <f>SUM(D6:G6)</f>
        <v>7</v>
      </c>
      <c r="I6" s="760">
        <v>52</v>
      </c>
      <c r="J6" s="761">
        <f>SUM(H6:I6)</f>
        <v>59</v>
      </c>
    </row>
    <row r="7" spans="1:10" ht="15">
      <c r="A7" s="762"/>
      <c r="B7" s="763" t="s">
        <v>649</v>
      </c>
      <c r="C7" s="764"/>
      <c r="D7" s="765"/>
      <c r="E7" s="765"/>
      <c r="F7" s="765"/>
      <c r="G7" s="765">
        <v>1</v>
      </c>
      <c r="H7" s="766">
        <v>1</v>
      </c>
      <c r="I7" s="722"/>
      <c r="J7" s="767">
        <f aca="true" t="shared" si="0" ref="J7:J42">SUM(H7:I7)</f>
        <v>1</v>
      </c>
    </row>
    <row r="8" spans="1:10" ht="39">
      <c r="A8" s="762"/>
      <c r="B8" s="763" t="s">
        <v>650</v>
      </c>
      <c r="C8" s="764"/>
      <c r="D8" s="765"/>
      <c r="E8" s="765"/>
      <c r="F8" s="765">
        <v>3</v>
      </c>
      <c r="G8" s="765"/>
      <c r="H8" s="766">
        <v>3</v>
      </c>
      <c r="I8" s="722"/>
      <c r="J8" s="767">
        <f t="shared" si="0"/>
        <v>3</v>
      </c>
    </row>
    <row r="9" spans="1:10" ht="15">
      <c r="A9" s="762"/>
      <c r="B9" s="763" t="s">
        <v>692</v>
      </c>
      <c r="C9" s="764"/>
      <c r="D9" s="765"/>
      <c r="E9" s="765"/>
      <c r="F9" s="765">
        <v>3</v>
      </c>
      <c r="G9" s="765"/>
      <c r="H9" s="766">
        <v>3</v>
      </c>
      <c r="I9" s="722"/>
      <c r="J9" s="767">
        <f t="shared" si="0"/>
        <v>3</v>
      </c>
    </row>
    <row r="10" spans="1:10" ht="15">
      <c r="A10" s="762"/>
      <c r="C10" s="764"/>
      <c r="D10" s="765"/>
      <c r="E10" s="765"/>
      <c r="F10" s="765"/>
      <c r="G10" s="765"/>
      <c r="H10" s="766"/>
      <c r="I10" s="722"/>
      <c r="J10" s="767">
        <f t="shared" si="0"/>
        <v>0</v>
      </c>
    </row>
    <row r="11" spans="1:10" ht="26.25">
      <c r="A11" s="762" t="s">
        <v>17</v>
      </c>
      <c r="B11" s="769" t="s">
        <v>494</v>
      </c>
      <c r="C11" s="765"/>
      <c r="D11" s="765"/>
      <c r="E11" s="765"/>
      <c r="F11" s="765">
        <f>SUM(F12+F17)</f>
        <v>9</v>
      </c>
      <c r="G11" s="765">
        <f>SUM(G12+G17)</f>
        <v>35</v>
      </c>
      <c r="H11" s="766">
        <f>SUM(H12+H17)</f>
        <v>44</v>
      </c>
      <c r="I11" s="722"/>
      <c r="J11" s="767">
        <f t="shared" si="0"/>
        <v>44</v>
      </c>
    </row>
    <row r="12" spans="1:10" ht="12.75">
      <c r="A12" s="762"/>
      <c r="B12" s="770" t="s">
        <v>580</v>
      </c>
      <c r="C12" s="765"/>
      <c r="D12" s="765"/>
      <c r="E12" s="765"/>
      <c r="F12" s="765">
        <f>SUM(F13:F16)</f>
        <v>9</v>
      </c>
      <c r="G12" s="765">
        <f>SUM(G13:G16)</f>
        <v>31</v>
      </c>
      <c r="H12" s="766">
        <f>SUM(H13:H16)</f>
        <v>40</v>
      </c>
      <c r="I12" s="722"/>
      <c r="J12" s="767">
        <f t="shared" si="0"/>
        <v>40</v>
      </c>
    </row>
    <row r="13" spans="1:10" ht="12.75">
      <c r="A13" s="762"/>
      <c r="B13" s="771" t="s">
        <v>581</v>
      </c>
      <c r="C13" s="765"/>
      <c r="D13" s="765"/>
      <c r="E13" s="765"/>
      <c r="F13" s="765"/>
      <c r="G13" s="765">
        <v>3</v>
      </c>
      <c r="H13" s="766">
        <v>3</v>
      </c>
      <c r="I13" s="722"/>
      <c r="J13" s="767">
        <f t="shared" si="0"/>
        <v>3</v>
      </c>
    </row>
    <row r="14" spans="1:10" ht="52.5">
      <c r="A14" s="762"/>
      <c r="B14" s="771" t="s">
        <v>582</v>
      </c>
      <c r="C14" s="765"/>
      <c r="D14" s="765"/>
      <c r="E14" s="765"/>
      <c r="F14" s="765">
        <v>4</v>
      </c>
      <c r="G14" s="765">
        <v>27</v>
      </c>
      <c r="H14" s="766">
        <f>SUM(F14:G14)</f>
        <v>31</v>
      </c>
      <c r="I14" s="722"/>
      <c r="J14" s="767">
        <f t="shared" si="0"/>
        <v>31</v>
      </c>
    </row>
    <row r="15" spans="1:10" ht="26.25">
      <c r="A15" s="762"/>
      <c r="B15" s="771" t="s">
        <v>583</v>
      </c>
      <c r="C15" s="765"/>
      <c r="D15" s="765"/>
      <c r="E15" s="765"/>
      <c r="F15" s="765">
        <v>3</v>
      </c>
      <c r="G15" s="765">
        <v>1</v>
      </c>
      <c r="H15" s="766">
        <f>SUM(F15:G15)</f>
        <v>4</v>
      </c>
      <c r="I15" s="722"/>
      <c r="J15" s="767">
        <f t="shared" si="0"/>
        <v>4</v>
      </c>
    </row>
    <row r="16" spans="1:10" ht="12.75">
      <c r="A16" s="762"/>
      <c r="B16" s="765" t="s">
        <v>693</v>
      </c>
      <c r="C16" s="765"/>
      <c r="D16" s="765"/>
      <c r="E16" s="765"/>
      <c r="F16" s="765">
        <v>2</v>
      </c>
      <c r="G16" s="765"/>
      <c r="H16" s="766">
        <f>SUM(F16:G16)</f>
        <v>2</v>
      </c>
      <c r="I16" s="722"/>
      <c r="J16" s="767">
        <f t="shared" si="0"/>
        <v>2</v>
      </c>
    </row>
    <row r="17" spans="1:10" ht="12.75">
      <c r="A17" s="762"/>
      <c r="B17" s="770" t="s">
        <v>566</v>
      </c>
      <c r="C17" s="765"/>
      <c r="D17" s="765"/>
      <c r="E17" s="765"/>
      <c r="F17" s="765"/>
      <c r="G17" s="765">
        <v>4</v>
      </c>
      <c r="H17" s="766">
        <v>4</v>
      </c>
      <c r="I17" s="722"/>
      <c r="J17" s="767">
        <f t="shared" si="0"/>
        <v>4</v>
      </c>
    </row>
    <row r="18" spans="1:10" ht="52.5">
      <c r="A18" s="762"/>
      <c r="B18" s="771" t="s">
        <v>582</v>
      </c>
      <c r="C18" s="765"/>
      <c r="D18" s="765"/>
      <c r="E18" s="765"/>
      <c r="F18" s="765"/>
      <c r="G18" s="765">
        <v>4</v>
      </c>
      <c r="H18" s="766">
        <v>4</v>
      </c>
      <c r="I18" s="722"/>
      <c r="J18" s="767">
        <f t="shared" si="0"/>
        <v>4</v>
      </c>
    </row>
    <row r="19" spans="1:10" ht="12.75">
      <c r="A19" s="762"/>
      <c r="B19" s="771"/>
      <c r="C19" s="765"/>
      <c r="D19" s="765"/>
      <c r="E19" s="765"/>
      <c r="F19" s="765"/>
      <c r="G19" s="765"/>
      <c r="H19" s="766"/>
      <c r="I19" s="722"/>
      <c r="J19" s="767">
        <f t="shared" si="0"/>
        <v>0</v>
      </c>
    </row>
    <row r="20" spans="1:10" ht="15">
      <c r="A20" s="762" t="s">
        <v>18</v>
      </c>
      <c r="B20" s="768" t="s">
        <v>498</v>
      </c>
      <c r="C20" s="764"/>
      <c r="D20" s="765"/>
      <c r="E20" s="765"/>
      <c r="F20" s="765"/>
      <c r="G20" s="765"/>
      <c r="H20" s="766"/>
      <c r="I20" s="722"/>
      <c r="J20" s="767">
        <f t="shared" si="0"/>
        <v>0</v>
      </c>
    </row>
    <row r="21" spans="1:10" ht="15">
      <c r="A21" s="762"/>
      <c r="B21" s="765" t="s">
        <v>592</v>
      </c>
      <c r="C21" s="764"/>
      <c r="D21" s="765">
        <v>26</v>
      </c>
      <c r="E21" s="765"/>
      <c r="F21" s="765"/>
      <c r="G21" s="765"/>
      <c r="H21" s="766">
        <f>SUM(D21:G21)</f>
        <v>26</v>
      </c>
      <c r="I21" s="722"/>
      <c r="J21" s="767">
        <f t="shared" si="0"/>
        <v>26</v>
      </c>
    </row>
    <row r="22" spans="1:10" ht="15">
      <c r="A22" s="762"/>
      <c r="B22" s="765"/>
      <c r="C22" s="764"/>
      <c r="D22" s="765"/>
      <c r="E22" s="765"/>
      <c r="F22" s="765"/>
      <c r="G22" s="765"/>
      <c r="H22" s="766"/>
      <c r="I22" s="722"/>
      <c r="J22" s="767">
        <f t="shared" si="0"/>
        <v>0</v>
      </c>
    </row>
    <row r="23" spans="1:10" ht="26.25">
      <c r="A23" s="762" t="s">
        <v>19</v>
      </c>
      <c r="B23" s="769" t="s">
        <v>499</v>
      </c>
      <c r="C23" s="764"/>
      <c r="D23" s="765">
        <f>SUM(D24:D29)</f>
        <v>29</v>
      </c>
      <c r="E23" s="765">
        <f>SUM(E24:E29)</f>
        <v>3</v>
      </c>
      <c r="F23" s="765">
        <f>SUM(F24:F29)</f>
        <v>0</v>
      </c>
      <c r="G23" s="765">
        <f>SUM(G24:G29)</f>
        <v>0</v>
      </c>
      <c r="H23" s="766">
        <f aca="true" t="shared" si="1" ref="H23:H29">SUM(D23:G23)</f>
        <v>32</v>
      </c>
      <c r="I23" s="722"/>
      <c r="J23" s="767">
        <f t="shared" si="0"/>
        <v>32</v>
      </c>
    </row>
    <row r="24" spans="1:10" ht="26.25">
      <c r="A24" s="762"/>
      <c r="B24" s="763" t="s">
        <v>569</v>
      </c>
      <c r="C24" s="764"/>
      <c r="D24" s="765">
        <v>3</v>
      </c>
      <c r="E24" s="765"/>
      <c r="F24" s="765"/>
      <c r="G24" s="765"/>
      <c r="H24" s="766">
        <f t="shared" si="1"/>
        <v>3</v>
      </c>
      <c r="I24" s="722"/>
      <c r="J24" s="767">
        <f t="shared" si="0"/>
        <v>3</v>
      </c>
    </row>
    <row r="25" spans="1:10" ht="26.25">
      <c r="A25" s="762"/>
      <c r="B25" s="763" t="s">
        <v>570</v>
      </c>
      <c r="C25" s="764"/>
      <c r="D25" s="765">
        <v>19</v>
      </c>
      <c r="E25" s="765">
        <v>3</v>
      </c>
      <c r="F25" s="765"/>
      <c r="G25" s="765"/>
      <c r="H25" s="766">
        <f t="shared" si="1"/>
        <v>22</v>
      </c>
      <c r="I25" s="722"/>
      <c r="J25" s="767">
        <f t="shared" si="0"/>
        <v>22</v>
      </c>
    </row>
    <row r="26" spans="1:10" ht="15">
      <c r="A26" s="762"/>
      <c r="B26" s="772" t="s">
        <v>571</v>
      </c>
      <c r="C26" s="764"/>
      <c r="D26" s="765">
        <v>1</v>
      </c>
      <c r="E26" s="765"/>
      <c r="F26" s="765"/>
      <c r="G26" s="765"/>
      <c r="H26" s="766">
        <f t="shared" si="1"/>
        <v>1</v>
      </c>
      <c r="I26" s="722"/>
      <c r="J26" s="767">
        <f t="shared" si="0"/>
        <v>1</v>
      </c>
    </row>
    <row r="27" spans="1:10" ht="15">
      <c r="A27" s="762"/>
      <c r="B27" s="772" t="s">
        <v>572</v>
      </c>
      <c r="C27" s="764"/>
      <c r="D27" s="765">
        <v>2</v>
      </c>
      <c r="E27" s="765"/>
      <c r="F27" s="765"/>
      <c r="G27" s="765"/>
      <c r="H27" s="766">
        <f t="shared" si="1"/>
        <v>2</v>
      </c>
      <c r="I27" s="722"/>
      <c r="J27" s="767">
        <f t="shared" si="0"/>
        <v>2</v>
      </c>
    </row>
    <row r="28" spans="1:10" ht="15">
      <c r="A28" s="762"/>
      <c r="B28" s="772" t="s">
        <v>519</v>
      </c>
      <c r="C28" s="764"/>
      <c r="D28" s="765">
        <v>3</v>
      </c>
      <c r="E28" s="765"/>
      <c r="F28" s="765"/>
      <c r="G28" s="765"/>
      <c r="H28" s="766">
        <f t="shared" si="1"/>
        <v>3</v>
      </c>
      <c r="I28" s="722"/>
      <c r="J28" s="767">
        <f t="shared" si="0"/>
        <v>3</v>
      </c>
    </row>
    <row r="29" spans="1:10" ht="15">
      <c r="A29" s="762"/>
      <c r="B29" s="772" t="s">
        <v>567</v>
      </c>
      <c r="C29" s="764"/>
      <c r="D29" s="765">
        <v>1</v>
      </c>
      <c r="E29" s="765"/>
      <c r="F29" s="765"/>
      <c r="G29" s="765"/>
      <c r="H29" s="766">
        <f t="shared" si="1"/>
        <v>1</v>
      </c>
      <c r="I29" s="722"/>
      <c r="J29" s="767">
        <f t="shared" si="0"/>
        <v>1</v>
      </c>
    </row>
    <row r="30" spans="1:10" ht="15">
      <c r="A30" s="762"/>
      <c r="B30" s="765"/>
      <c r="C30" s="764"/>
      <c r="D30" s="765"/>
      <c r="E30" s="765"/>
      <c r="F30" s="765"/>
      <c r="G30" s="765"/>
      <c r="H30" s="766"/>
      <c r="I30" s="722"/>
      <c r="J30" s="767">
        <f t="shared" si="0"/>
        <v>0</v>
      </c>
    </row>
    <row r="31" spans="1:10" ht="15">
      <c r="A31" s="762"/>
      <c r="B31" s="765"/>
      <c r="C31" s="764"/>
      <c r="D31" s="765"/>
      <c r="E31" s="765"/>
      <c r="F31" s="765"/>
      <c r="G31" s="765"/>
      <c r="H31" s="766"/>
      <c r="I31" s="722"/>
      <c r="J31" s="767">
        <f t="shared" si="0"/>
        <v>0</v>
      </c>
    </row>
    <row r="32" spans="1:10" ht="26.25">
      <c r="A32" s="762" t="s">
        <v>20</v>
      </c>
      <c r="B32" s="769" t="s">
        <v>500</v>
      </c>
      <c r="C32" s="764"/>
      <c r="D32" s="765">
        <f>SUM(D33:D35)</f>
        <v>7</v>
      </c>
      <c r="E32" s="765"/>
      <c r="F32" s="765"/>
      <c r="G32" s="765"/>
      <c r="H32" s="766">
        <f>SUM(D32:G32)</f>
        <v>7</v>
      </c>
      <c r="I32" s="722"/>
      <c r="J32" s="767">
        <f t="shared" si="0"/>
        <v>7</v>
      </c>
    </row>
    <row r="33" spans="1:10" ht="39">
      <c r="A33" s="762"/>
      <c r="B33" s="763" t="s">
        <v>573</v>
      </c>
      <c r="C33" s="764"/>
      <c r="D33" s="765">
        <v>5</v>
      </c>
      <c r="E33" s="765"/>
      <c r="F33" s="765"/>
      <c r="G33" s="765"/>
      <c r="H33" s="766"/>
      <c r="I33" s="722"/>
      <c r="J33" s="767">
        <f t="shared" si="0"/>
        <v>0</v>
      </c>
    </row>
    <row r="34" spans="1:10" ht="26.25">
      <c r="A34" s="762"/>
      <c r="B34" s="763" t="s">
        <v>574</v>
      </c>
      <c r="C34" s="764"/>
      <c r="D34" s="765">
        <v>1</v>
      </c>
      <c r="E34" s="765"/>
      <c r="F34" s="765"/>
      <c r="G34" s="765"/>
      <c r="H34" s="766"/>
      <c r="I34" s="722"/>
      <c r="J34" s="767">
        <f t="shared" si="0"/>
        <v>0</v>
      </c>
    </row>
    <row r="35" spans="1:10" ht="15">
      <c r="A35" s="762"/>
      <c r="B35" s="763" t="s">
        <v>575</v>
      </c>
      <c r="C35" s="764"/>
      <c r="D35" s="765">
        <v>1</v>
      </c>
      <c r="E35" s="765"/>
      <c r="F35" s="765"/>
      <c r="G35" s="765"/>
      <c r="H35" s="766"/>
      <c r="I35" s="722"/>
      <c r="J35" s="767">
        <f t="shared" si="0"/>
        <v>0</v>
      </c>
    </row>
    <row r="36" spans="1:10" ht="15">
      <c r="A36" s="762"/>
      <c r="B36" s="765"/>
      <c r="C36" s="764"/>
      <c r="D36" s="765"/>
      <c r="E36" s="765"/>
      <c r="F36" s="765"/>
      <c r="G36" s="765"/>
      <c r="H36" s="766"/>
      <c r="I36" s="722"/>
      <c r="J36" s="767">
        <f t="shared" si="0"/>
        <v>0</v>
      </c>
    </row>
    <row r="37" spans="1:10" ht="15">
      <c r="A37" s="762" t="s">
        <v>21</v>
      </c>
      <c r="B37" s="768" t="s">
        <v>501</v>
      </c>
      <c r="C37" s="764"/>
      <c r="D37" s="765">
        <f>SUM(D38:D42)</f>
        <v>31</v>
      </c>
      <c r="E37" s="765"/>
      <c r="F37" s="765"/>
      <c r="G37" s="765"/>
      <c r="H37" s="766">
        <f aca="true" t="shared" si="2" ref="H37:H42">SUM(D37:G37)</f>
        <v>31</v>
      </c>
      <c r="I37" s="722"/>
      <c r="J37" s="767">
        <f t="shared" si="0"/>
        <v>31</v>
      </c>
    </row>
    <row r="38" spans="1:10" ht="26.25">
      <c r="A38" s="762"/>
      <c r="B38" s="763" t="s">
        <v>576</v>
      </c>
      <c r="C38" s="764"/>
      <c r="D38" s="765">
        <v>9</v>
      </c>
      <c r="E38" s="765"/>
      <c r="F38" s="765"/>
      <c r="G38" s="765"/>
      <c r="H38" s="766">
        <f t="shared" si="2"/>
        <v>9</v>
      </c>
      <c r="I38" s="722"/>
      <c r="J38" s="767">
        <f t="shared" si="0"/>
        <v>9</v>
      </c>
    </row>
    <row r="39" spans="1:10" ht="15">
      <c r="A39" s="762"/>
      <c r="B39" s="763" t="s">
        <v>577</v>
      </c>
      <c r="C39" s="764"/>
      <c r="D39" s="765">
        <v>15</v>
      </c>
      <c r="E39" s="765"/>
      <c r="F39" s="765"/>
      <c r="G39" s="765"/>
      <c r="H39" s="766">
        <f t="shared" si="2"/>
        <v>15</v>
      </c>
      <c r="I39" s="722"/>
      <c r="J39" s="767">
        <f t="shared" si="0"/>
        <v>15</v>
      </c>
    </row>
    <row r="40" spans="1:10" ht="15">
      <c r="A40" s="762"/>
      <c r="B40" s="763" t="s">
        <v>578</v>
      </c>
      <c r="C40" s="764"/>
      <c r="D40" s="765">
        <v>4</v>
      </c>
      <c r="E40" s="765"/>
      <c r="F40" s="765"/>
      <c r="G40" s="765"/>
      <c r="H40" s="766">
        <f t="shared" si="2"/>
        <v>4</v>
      </c>
      <c r="I40" s="722"/>
      <c r="J40" s="767">
        <f t="shared" si="0"/>
        <v>4</v>
      </c>
    </row>
    <row r="41" spans="1:10" ht="15">
      <c r="A41" s="762"/>
      <c r="B41" s="763" t="s">
        <v>658</v>
      </c>
      <c r="C41" s="764"/>
      <c r="D41" s="765">
        <v>1</v>
      </c>
      <c r="E41" s="765"/>
      <c r="F41" s="765"/>
      <c r="G41" s="765"/>
      <c r="H41" s="766">
        <f t="shared" si="2"/>
        <v>1</v>
      </c>
      <c r="I41" s="722"/>
      <c r="J41" s="767">
        <f t="shared" si="0"/>
        <v>1</v>
      </c>
    </row>
    <row r="42" spans="1:10" ht="27" thickBot="1">
      <c r="A42" s="773"/>
      <c r="B42" s="774" t="s">
        <v>579</v>
      </c>
      <c r="C42" s="775"/>
      <c r="D42" s="776">
        <v>2</v>
      </c>
      <c r="E42" s="776"/>
      <c r="F42" s="776"/>
      <c r="G42" s="776"/>
      <c r="H42" s="777">
        <f t="shared" si="2"/>
        <v>2</v>
      </c>
      <c r="I42" s="778"/>
      <c r="J42" s="779">
        <f t="shared" si="0"/>
        <v>2</v>
      </c>
    </row>
    <row r="43" spans="1:10" ht="26.25" customHeight="1" thickBot="1">
      <c r="A43" s="780"/>
      <c r="B43" s="781" t="s">
        <v>556</v>
      </c>
      <c r="C43" s="782"/>
      <c r="D43" s="783">
        <f>SUM(D21+D23+D32+D37)</f>
        <v>93</v>
      </c>
      <c r="E43" s="783">
        <f>SUM(E21+E23+E32+E37)</f>
        <v>3</v>
      </c>
      <c r="F43" s="783">
        <f>SUM(F11+F6)</f>
        <v>15</v>
      </c>
      <c r="G43" s="783">
        <f>SUM(G11+G6)</f>
        <v>36</v>
      </c>
      <c r="H43" s="783">
        <f>H6+H11+H21+H23+H32+H37</f>
        <v>147</v>
      </c>
      <c r="I43" s="783">
        <f>I6+I11+I21+I23+I32+I37</f>
        <v>52</v>
      </c>
      <c r="J43" s="784">
        <f>SUM(H43:I43)</f>
        <v>199</v>
      </c>
    </row>
    <row r="44" spans="1:4" ht="15">
      <c r="A44" s="785"/>
      <c r="B44" s="732"/>
      <c r="C44" s="732"/>
      <c r="D44" s="732"/>
    </row>
    <row r="45" spans="1:4" ht="15">
      <c r="A45" s="785"/>
      <c r="B45" s="732"/>
      <c r="C45" s="732"/>
      <c r="D45" s="732"/>
    </row>
    <row r="46" spans="1:4" ht="15">
      <c r="A46" s="785"/>
      <c r="B46" s="732"/>
      <c r="C46" s="732"/>
      <c r="D46" s="732"/>
    </row>
    <row r="47" spans="1:4" ht="15">
      <c r="A47" s="785"/>
      <c r="B47" s="732"/>
      <c r="C47" s="732"/>
      <c r="D47" s="732"/>
    </row>
    <row r="48" spans="1:4" ht="15">
      <c r="A48" s="785"/>
      <c r="B48" s="732"/>
      <c r="C48" s="732"/>
      <c r="D48" s="732"/>
    </row>
    <row r="49" spans="1:4" ht="15">
      <c r="A49" s="785"/>
      <c r="B49" s="732"/>
      <c r="C49" s="732"/>
      <c r="D49" s="732"/>
    </row>
    <row r="50" spans="1:4" ht="15">
      <c r="A50" s="785"/>
      <c r="B50" s="732"/>
      <c r="C50" s="732"/>
      <c r="D50" s="732"/>
    </row>
    <row r="51" spans="1:4" ht="15">
      <c r="A51" s="785"/>
      <c r="B51" s="732"/>
      <c r="C51" s="732"/>
      <c r="D51" s="732"/>
    </row>
    <row r="52" spans="1:4" ht="15">
      <c r="A52" s="785"/>
      <c r="B52" s="732"/>
      <c r="C52" s="732"/>
      <c r="D52" s="732"/>
    </row>
    <row r="53" spans="1:4" ht="15">
      <c r="A53" s="785"/>
      <c r="B53" s="732"/>
      <c r="C53" s="732"/>
      <c r="D53" s="732"/>
    </row>
    <row r="54" spans="1:4" ht="15">
      <c r="A54" s="786"/>
      <c r="B54" s="786"/>
      <c r="C54" s="786"/>
      <c r="D54" s="786"/>
    </row>
    <row r="55" spans="1:4" ht="15">
      <c r="A55" s="786"/>
      <c r="B55" s="786"/>
      <c r="C55" s="786"/>
      <c r="D55" s="786"/>
    </row>
    <row r="56" spans="1:4" ht="15">
      <c r="A56" s="786"/>
      <c r="B56" s="786"/>
      <c r="C56" s="786"/>
      <c r="D56" s="786"/>
    </row>
    <row r="57" spans="1:4" ht="15">
      <c r="A57" s="786"/>
      <c r="B57" s="786"/>
      <c r="C57" s="786"/>
      <c r="D57" s="786"/>
    </row>
    <row r="58" spans="1:4" ht="15">
      <c r="A58" s="786"/>
      <c r="B58" s="786"/>
      <c r="C58" s="786"/>
      <c r="D58" s="786"/>
    </row>
    <row r="59" spans="1:4" ht="15">
      <c r="A59" s="786"/>
      <c r="B59" s="786"/>
      <c r="C59" s="786"/>
      <c r="D59" s="786"/>
    </row>
    <row r="60" spans="1:4" ht="15">
      <c r="A60" s="786"/>
      <c r="B60" s="786"/>
      <c r="C60" s="786"/>
      <c r="D60" s="786"/>
    </row>
    <row r="61" spans="1:4" ht="15">
      <c r="A61" s="786"/>
      <c r="B61" s="786"/>
      <c r="C61" s="786"/>
      <c r="D61" s="78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27" useFirstPageNumber="1" horizontalDpi="600" verticalDpi="600" orientation="portrait" paperSize="9" scale="70" r:id="rId1"/>
  <headerFooter alignWithMargins="0">
    <oddHeader>&amp;R&amp;"Times New Roman CE,Dőlt"7.számú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3">
      <selection activeCell="B39" sqref="B39"/>
    </sheetView>
  </sheetViews>
  <sheetFormatPr defaultColWidth="9.125" defaultRowHeight="12.75"/>
  <cols>
    <col min="1" max="1" width="44.375" style="524" customWidth="1"/>
    <col min="2" max="2" width="14.25390625" style="524" customWidth="1"/>
    <col min="3" max="3" width="13.875" style="524" customWidth="1"/>
    <col min="4" max="4" width="14.75390625" style="524" customWidth="1"/>
    <col min="5" max="5" width="9.75390625" style="524" bestFit="1" customWidth="1"/>
    <col min="6" max="6" width="9.125" style="524" customWidth="1"/>
    <col min="7" max="7" width="13.50390625" style="524" bestFit="1" customWidth="1"/>
    <col min="8" max="16384" width="9.125" style="524" customWidth="1"/>
  </cols>
  <sheetData>
    <row r="1" spans="3:4" ht="12.75">
      <c r="C1" s="897" t="s">
        <v>642</v>
      </c>
      <c r="D1" s="897"/>
    </row>
    <row r="3" ht="12.75">
      <c r="D3" s="787" t="s">
        <v>726</v>
      </c>
    </row>
    <row r="4" ht="13.5" thickBot="1"/>
    <row r="5" spans="1:4" ht="15.75" thickTop="1">
      <c r="A5" s="525"/>
      <c r="B5" s="526"/>
      <c r="C5" s="526"/>
      <c r="D5" s="527"/>
    </row>
    <row r="6" spans="1:4" ht="15">
      <c r="A6" s="552" t="s">
        <v>53</v>
      </c>
      <c r="B6" s="553" t="s">
        <v>622</v>
      </c>
      <c r="C6" s="553" t="s">
        <v>643</v>
      </c>
      <c r="D6" s="554" t="s">
        <v>673</v>
      </c>
    </row>
    <row r="7" spans="1:4" ht="15">
      <c r="A7" s="558"/>
      <c r="B7" s="436"/>
      <c r="C7" s="436"/>
      <c r="D7" s="559"/>
    </row>
    <row r="8" spans="1:4" ht="12.75">
      <c r="A8" s="560" t="s">
        <v>623</v>
      </c>
      <c r="B8" s="561">
        <f>SUM(B9:B11)</f>
        <v>1682104863</v>
      </c>
      <c r="C8" s="561">
        <f>SUM(C9:C11)</f>
        <v>1396000000</v>
      </c>
      <c r="D8" s="561">
        <f>SUM(D9:D11)</f>
        <v>1396000000</v>
      </c>
    </row>
    <row r="9" spans="1:4" ht="12.75">
      <c r="A9" s="562" t="s">
        <v>624</v>
      </c>
      <c r="B9" s="563">
        <f>'önkorm összesen'!C5+'önkorm összesen'!C26-'önkorm összesen'!C30</f>
        <v>1516323863</v>
      </c>
      <c r="C9" s="563">
        <v>1235000000</v>
      </c>
      <c r="D9" s="563">
        <v>1235000000</v>
      </c>
    </row>
    <row r="10" spans="1:4" ht="12.75">
      <c r="A10" s="562" t="s">
        <v>625</v>
      </c>
      <c r="B10" s="563">
        <f>'önkorm összesen'!C33</f>
        <v>152781000</v>
      </c>
      <c r="C10" s="563">
        <v>150000000</v>
      </c>
      <c r="D10" s="563">
        <v>150000000</v>
      </c>
    </row>
    <row r="11" spans="1:4" ht="12.75">
      <c r="A11" s="562" t="s">
        <v>626</v>
      </c>
      <c r="B11" s="563">
        <f>'önkorm összesen'!C30</f>
        <v>13000000</v>
      </c>
      <c r="C11" s="563">
        <v>11000000</v>
      </c>
      <c r="D11" s="563">
        <v>11000000</v>
      </c>
    </row>
    <row r="12" spans="1:4" ht="12.75">
      <c r="A12" s="562" t="s">
        <v>627</v>
      </c>
      <c r="B12" s="563"/>
      <c r="C12" s="563"/>
      <c r="D12" s="563"/>
    </row>
    <row r="13" spans="1:4" ht="12.75">
      <c r="A13" s="562" t="s">
        <v>628</v>
      </c>
      <c r="B13" s="563">
        <f>B14+B15</f>
        <v>27548000</v>
      </c>
      <c r="C13" s="563">
        <v>9000000</v>
      </c>
      <c r="D13" s="563">
        <v>9000000</v>
      </c>
    </row>
    <row r="14" spans="1:4" ht="12.75">
      <c r="A14" s="562" t="s">
        <v>629</v>
      </c>
      <c r="B14" s="563">
        <f>'önkorm összesen'!C50+'önkorm összesen'!C12</f>
        <v>27548000</v>
      </c>
      <c r="C14" s="563">
        <v>9000000</v>
      </c>
      <c r="D14" s="563">
        <v>9000000</v>
      </c>
    </row>
    <row r="15" spans="1:4" ht="12.75">
      <c r="A15" s="562" t="s">
        <v>630</v>
      </c>
      <c r="B15" s="563">
        <f>'önkorm összesen'!C19</f>
        <v>0</v>
      </c>
      <c r="C15" s="563"/>
      <c r="D15" s="563"/>
    </row>
    <row r="16" spans="1:4" ht="12.75">
      <c r="A16" s="562"/>
      <c r="B16" s="563"/>
      <c r="C16" s="563"/>
      <c r="D16" s="563"/>
    </row>
    <row r="17" spans="1:4" ht="12.75">
      <c r="A17" s="562" t="s">
        <v>631</v>
      </c>
      <c r="B17" s="563"/>
      <c r="C17" s="563"/>
      <c r="D17" s="563"/>
    </row>
    <row r="18" spans="1:4" ht="12.75">
      <c r="A18" s="562" t="s">
        <v>632</v>
      </c>
      <c r="B18" s="563">
        <f>SUM(B19:B20)</f>
        <v>800000000</v>
      </c>
      <c r="C18" s="563">
        <f>SUM(C19:C20)</f>
        <v>0</v>
      </c>
      <c r="D18" s="563">
        <f>SUM(D19:D20)</f>
        <v>0</v>
      </c>
    </row>
    <row r="19" spans="1:4" ht="12.75">
      <c r="A19" s="562" t="s">
        <v>629</v>
      </c>
      <c r="B19" s="563"/>
      <c r="C19" s="563"/>
      <c r="D19" s="563"/>
    </row>
    <row r="20" spans="1:4" ht="12.75">
      <c r="A20" s="562" t="s">
        <v>630</v>
      </c>
      <c r="B20" s="563">
        <v>800000000</v>
      </c>
      <c r="C20" s="563"/>
      <c r="D20" s="563"/>
    </row>
    <row r="21" spans="1:4" ht="12.75">
      <c r="A21" s="562" t="s">
        <v>633</v>
      </c>
      <c r="B21" s="563"/>
      <c r="C21" s="563"/>
      <c r="D21" s="563"/>
    </row>
    <row r="22" spans="1:4" ht="12.75">
      <c r="A22" s="562" t="s">
        <v>634</v>
      </c>
      <c r="B22" s="563">
        <f>'önkorm összesen'!C71</f>
        <v>2644212137</v>
      </c>
      <c r="C22" s="563">
        <v>896000000</v>
      </c>
      <c r="D22" s="563">
        <v>1105868000</v>
      </c>
    </row>
    <row r="23" spans="1:4" ht="12.75">
      <c r="A23" s="562" t="s">
        <v>629</v>
      </c>
      <c r="B23" s="563"/>
      <c r="C23" s="562"/>
      <c r="D23" s="562"/>
    </row>
    <row r="24" spans="1:4" ht="12.75">
      <c r="A24" s="562" t="s">
        <v>630</v>
      </c>
      <c r="B24" s="563"/>
      <c r="C24" s="562"/>
      <c r="D24" s="562"/>
    </row>
    <row r="25" spans="1:4" ht="12.75">
      <c r="A25" s="562" t="s">
        <v>10</v>
      </c>
      <c r="B25" s="563">
        <f>SUM(B26:B27)</f>
        <v>0</v>
      </c>
      <c r="C25" s="562">
        <f>SUM(C26:C27)</f>
        <v>0</v>
      </c>
      <c r="D25" s="562">
        <f>SUM(D26:D27)</f>
        <v>0</v>
      </c>
    </row>
    <row r="26" spans="1:4" ht="12.75">
      <c r="A26" s="562" t="s">
        <v>629</v>
      </c>
      <c r="B26" s="563"/>
      <c r="C26" s="562"/>
      <c r="D26" s="562"/>
    </row>
    <row r="27" spans="1:4" ht="12.75">
      <c r="A27" s="562" t="s">
        <v>630</v>
      </c>
      <c r="B27" s="563"/>
      <c r="C27" s="562"/>
      <c r="D27" s="562"/>
    </row>
    <row r="28" spans="1:4" ht="12.75">
      <c r="A28" s="564" t="s">
        <v>635</v>
      </c>
      <c r="B28" s="565">
        <f>SUM(B8,B12,B13,B17,B18,B21,B22,B25)</f>
        <v>5153865000</v>
      </c>
      <c r="C28" s="565">
        <f>SUM(C8,C12,C13,C17,C18,C21,C22,C25)</f>
        <v>2301000000</v>
      </c>
      <c r="D28" s="565">
        <f>SUM(D8,D12,D13,D17,D18,D21,D22,D25)</f>
        <v>2510868000</v>
      </c>
    </row>
    <row r="29" spans="1:4" ht="12.75">
      <c r="A29" s="529"/>
      <c r="B29" s="555"/>
      <c r="C29" s="556"/>
      <c r="D29" s="557"/>
    </row>
    <row r="30" spans="1:4" ht="12.75">
      <c r="A30" s="529"/>
      <c r="B30" s="555"/>
      <c r="C30" s="556"/>
      <c r="D30" s="557"/>
    </row>
    <row r="31" spans="1:4" ht="15">
      <c r="A31" s="528" t="s">
        <v>55</v>
      </c>
      <c r="B31" s="555"/>
      <c r="C31" s="556"/>
      <c r="D31" s="557"/>
    </row>
    <row r="32" spans="1:4" ht="12.75">
      <c r="A32" s="529"/>
      <c r="B32" s="555"/>
      <c r="C32" s="556"/>
      <c r="D32" s="557"/>
    </row>
    <row r="33" spans="1:4" ht="12.75">
      <c r="A33" s="562" t="s">
        <v>61</v>
      </c>
      <c r="B33" s="563">
        <f>'önkorm összesen'!C91</f>
        <v>463723000</v>
      </c>
      <c r="C33" s="563">
        <v>453778000</v>
      </c>
      <c r="D33" s="563">
        <v>453778000</v>
      </c>
    </row>
    <row r="34" spans="1:4" ht="12.75">
      <c r="A34" s="562" t="s">
        <v>636</v>
      </c>
      <c r="B34" s="563">
        <f>'önkorm összesen'!C92</f>
        <v>136640000</v>
      </c>
      <c r="C34" s="563">
        <v>133860000</v>
      </c>
      <c r="D34" s="563">
        <v>133860000</v>
      </c>
    </row>
    <row r="35" spans="1:4" ht="12.75">
      <c r="A35" s="562" t="s">
        <v>637</v>
      </c>
      <c r="B35" s="563">
        <f>'önkorm összesen'!C93</f>
        <v>477294000</v>
      </c>
      <c r="C35" s="563">
        <v>476944000</v>
      </c>
      <c r="D35" s="563">
        <v>476944000</v>
      </c>
    </row>
    <row r="36" spans="1:4" ht="12.75">
      <c r="A36" s="562" t="s">
        <v>638</v>
      </c>
      <c r="B36" s="563">
        <f>'önkorm összesen'!C94</f>
        <v>21700000</v>
      </c>
      <c r="C36" s="563">
        <v>21700000</v>
      </c>
      <c r="D36" s="563">
        <v>21700000</v>
      </c>
    </row>
    <row r="37" spans="1:4" ht="12.75">
      <c r="A37" s="562" t="s">
        <v>639</v>
      </c>
      <c r="B37" s="563">
        <f>'önkorm összesen'!C95</f>
        <v>9910000</v>
      </c>
      <c r="C37" s="563">
        <v>8850000</v>
      </c>
      <c r="D37" s="563">
        <v>8850000</v>
      </c>
    </row>
    <row r="38" spans="1:4" ht="12.75">
      <c r="A38" s="562" t="s">
        <v>640</v>
      </c>
      <c r="B38" s="563">
        <v>177116000</v>
      </c>
      <c r="C38" s="563">
        <v>100000000</v>
      </c>
      <c r="D38" s="563">
        <v>177116000</v>
      </c>
    </row>
    <row r="39" spans="1:4" ht="12.75">
      <c r="A39" s="562" t="s">
        <v>633</v>
      </c>
      <c r="B39" s="563"/>
      <c r="C39" s="563"/>
      <c r="D39" s="563"/>
    </row>
    <row r="40" spans="1:4" ht="12.75">
      <c r="A40" s="562" t="s">
        <v>47</v>
      </c>
      <c r="B40" s="563">
        <f>'önkorm összesen'!C122</f>
        <v>3867482000</v>
      </c>
      <c r="C40" s="563">
        <v>1105868000</v>
      </c>
      <c r="D40" s="563">
        <v>1238620000</v>
      </c>
    </row>
    <row r="41" spans="1:4" ht="12.75">
      <c r="A41" s="562" t="s">
        <v>12</v>
      </c>
      <c r="B41" s="563">
        <f>SUM(B42:B43)</f>
        <v>0</v>
      </c>
      <c r="C41" s="562">
        <f>SUM(C42:C43)</f>
        <v>0</v>
      </c>
      <c r="D41" s="562">
        <f>SUM(D42:D43)</f>
        <v>0</v>
      </c>
    </row>
    <row r="42" spans="1:7" ht="12.75">
      <c r="A42" s="562" t="s">
        <v>629</v>
      </c>
      <c r="B42" s="563"/>
      <c r="C42" s="562"/>
      <c r="D42" s="562"/>
      <c r="G42" s="567">
        <f>SUM(D28-D44)</f>
        <v>0</v>
      </c>
    </row>
    <row r="43" spans="1:4" ht="12.75">
      <c r="A43" s="562" t="s">
        <v>630</v>
      </c>
      <c r="B43" s="563"/>
      <c r="C43" s="562"/>
      <c r="D43" s="562"/>
    </row>
    <row r="44" spans="1:4" ht="13.5" thickBot="1">
      <c r="A44" s="530" t="s">
        <v>641</v>
      </c>
      <c r="B44" s="551">
        <f>SUM(B33:B41)</f>
        <v>5153865000</v>
      </c>
      <c r="C44" s="551">
        <f>SUM(C33:C41)</f>
        <v>2301000000</v>
      </c>
      <c r="D44" s="551">
        <f>SUM(D33:D41)</f>
        <v>2510868000</v>
      </c>
    </row>
    <row r="45" ht="13.5" thickTop="1"/>
    <row r="47" spans="5:7" ht="12.75">
      <c r="E47" s="567"/>
      <c r="G47" s="567"/>
    </row>
    <row r="48" ht="12.75">
      <c r="B48" s="567"/>
    </row>
  </sheetData>
  <sheetProtection/>
  <mergeCells count="1">
    <mergeCell ref="C1:D1"/>
  </mergeCells>
  <printOptions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="125" zoomScaleNormal="120" zoomScaleSheetLayoutView="125" workbookViewId="0" topLeftCell="A73">
      <selection activeCell="E72" sqref="E72"/>
    </sheetView>
  </sheetViews>
  <sheetFormatPr defaultColWidth="9.375" defaultRowHeight="12.75"/>
  <cols>
    <col min="1" max="1" width="9.50390625" style="344" customWidth="1"/>
    <col min="2" max="2" width="59.50390625" style="344" bestFit="1" customWidth="1"/>
    <col min="3" max="3" width="13.875" style="345" customWidth="1"/>
    <col min="4" max="4" width="14.50390625" style="345" customWidth="1"/>
    <col min="5" max="5" width="14.125" style="345" customWidth="1"/>
    <col min="6" max="6" width="9.75390625" style="345" customWidth="1"/>
    <col min="7" max="16384" width="9.375" style="364" customWidth="1"/>
  </cols>
  <sheetData>
    <row r="1" spans="1:6" ht="15.75" customHeight="1">
      <c r="A1" s="793" t="s">
        <v>13</v>
      </c>
      <c r="B1" s="793"/>
      <c r="C1" s="793"/>
      <c r="D1" s="793"/>
      <c r="E1" s="793"/>
      <c r="F1" s="793"/>
    </row>
    <row r="2" spans="1:6" ht="15.75" customHeight="1" thickBot="1">
      <c r="A2" s="790" t="s">
        <v>145</v>
      </c>
      <c r="B2" s="790"/>
      <c r="C2" s="282"/>
      <c r="D2" s="282"/>
      <c r="E2" s="282"/>
      <c r="F2" s="282" t="s">
        <v>726</v>
      </c>
    </row>
    <row r="3" spans="1:6" ht="37.5" customHeight="1" thickBot="1">
      <c r="A3" s="794" t="s">
        <v>66</v>
      </c>
      <c r="B3" s="796" t="s">
        <v>15</v>
      </c>
      <c r="C3" s="798" t="s">
        <v>659</v>
      </c>
      <c r="D3" s="798"/>
      <c r="E3" s="798"/>
      <c r="F3" s="799"/>
    </row>
    <row r="4" spans="1:6" s="365" customFormat="1" ht="32.25" customHeight="1" thickBot="1">
      <c r="A4" s="795"/>
      <c r="B4" s="797"/>
      <c r="C4" s="465" t="s">
        <v>548</v>
      </c>
      <c r="D4" s="361" t="s">
        <v>546</v>
      </c>
      <c r="E4" s="361" t="s">
        <v>547</v>
      </c>
      <c r="F4" s="361" t="s">
        <v>549</v>
      </c>
    </row>
    <row r="5" spans="1:6" s="366" customFormat="1" ht="12" customHeight="1" thickBot="1">
      <c r="A5" s="15" t="s">
        <v>16</v>
      </c>
      <c r="B5" s="16" t="s">
        <v>255</v>
      </c>
      <c r="C5" s="274">
        <f>+C6+C7+C8+C9+C10+C11</f>
        <v>159423863</v>
      </c>
      <c r="D5" s="274">
        <f>+D6+D7+D8+D9+D10+D11</f>
        <v>144768703</v>
      </c>
      <c r="E5" s="274">
        <f>+E6+E7+E8+E9+E10+E11</f>
        <v>14655160</v>
      </c>
      <c r="F5" s="274">
        <f>+F6+F7+F8+F9+F10+F11</f>
        <v>0</v>
      </c>
    </row>
    <row r="6" spans="1:6" s="366" customFormat="1" ht="12" customHeight="1">
      <c r="A6" s="13" t="s">
        <v>96</v>
      </c>
      <c r="B6" s="367" t="s">
        <v>256</v>
      </c>
      <c r="C6" s="276">
        <f aca="true" t="shared" si="0" ref="C6:C11">D6+E6+F6</f>
        <v>269240</v>
      </c>
      <c r="D6" s="276">
        <f>'önkorm ÖNMAGA'!D8</f>
        <v>269240</v>
      </c>
      <c r="E6" s="276">
        <f>'önkorm ÖNMAGA'!E8</f>
        <v>0</v>
      </c>
      <c r="F6" s="276"/>
    </row>
    <row r="7" spans="1:6" s="366" customFormat="1" ht="12" customHeight="1">
      <c r="A7" s="12" t="s">
        <v>97</v>
      </c>
      <c r="B7" s="368" t="s">
        <v>257</v>
      </c>
      <c r="C7" s="276">
        <f t="shared" si="0"/>
        <v>109059500</v>
      </c>
      <c r="D7" s="276">
        <f>'önkorm ÖNMAGA'!D9</f>
        <v>109059500</v>
      </c>
      <c r="E7" s="276">
        <f>'önkorm ÖNMAGA'!E9</f>
        <v>0</v>
      </c>
      <c r="F7" s="275"/>
    </row>
    <row r="8" spans="1:6" s="366" customFormat="1" ht="12" customHeight="1">
      <c r="A8" s="12" t="s">
        <v>98</v>
      </c>
      <c r="B8" s="368" t="s">
        <v>258</v>
      </c>
      <c r="C8" s="276">
        <f t="shared" si="0"/>
        <v>43602823</v>
      </c>
      <c r="D8" s="276">
        <f>'önkorm ÖNMAGA'!D10</f>
        <v>28947663</v>
      </c>
      <c r="E8" s="276">
        <f>'önkorm ÖNMAGA'!E10</f>
        <v>14655160</v>
      </c>
      <c r="F8" s="275"/>
    </row>
    <row r="9" spans="1:6" s="366" customFormat="1" ht="12" customHeight="1">
      <c r="A9" s="12" t="s">
        <v>99</v>
      </c>
      <c r="B9" s="368" t="s">
        <v>259</v>
      </c>
      <c r="C9" s="276">
        <f t="shared" si="0"/>
        <v>6492300</v>
      </c>
      <c r="D9" s="276">
        <f>'önkorm ÖNMAGA'!D11</f>
        <v>6492300</v>
      </c>
      <c r="E9" s="276">
        <f>'önkorm ÖNMAGA'!E11</f>
        <v>0</v>
      </c>
      <c r="F9" s="275"/>
    </row>
    <row r="10" spans="1:6" s="366" customFormat="1" ht="12" customHeight="1">
      <c r="A10" s="12" t="s">
        <v>141</v>
      </c>
      <c r="B10" s="368" t="s">
        <v>260</v>
      </c>
      <c r="C10" s="276">
        <f t="shared" si="0"/>
        <v>0</v>
      </c>
      <c r="D10" s="276">
        <f>'önkorm ÖNMAGA'!D12</f>
        <v>0</v>
      </c>
      <c r="E10" s="276">
        <f>'önkorm ÖNMAGA'!E12</f>
        <v>0</v>
      </c>
      <c r="F10" s="275"/>
    </row>
    <row r="11" spans="1:6" s="366" customFormat="1" ht="12" customHeight="1" thickBot="1">
      <c r="A11" s="14" t="s">
        <v>100</v>
      </c>
      <c r="B11" s="369" t="s">
        <v>261</v>
      </c>
      <c r="C11" s="276">
        <f t="shared" si="0"/>
        <v>0</v>
      </c>
      <c r="D11" s="275"/>
      <c r="E11" s="275"/>
      <c r="F11" s="275"/>
    </row>
    <row r="12" spans="1:6" s="366" customFormat="1" ht="12" customHeight="1" thickBot="1">
      <c r="A12" s="15" t="s">
        <v>17</v>
      </c>
      <c r="B12" s="269" t="s">
        <v>262</v>
      </c>
      <c r="C12" s="274">
        <f>+C13+C14+C15+C16+C17</f>
        <v>18728000</v>
      </c>
      <c r="D12" s="274">
        <f>+D13+D14+D15+D16+D17</f>
        <v>18728000</v>
      </c>
      <c r="E12" s="274">
        <f>+E13+E14+E15+E16+E17</f>
        <v>0</v>
      </c>
      <c r="F12" s="274">
        <f>+F13+F14+F15+F16+F17</f>
        <v>0</v>
      </c>
    </row>
    <row r="13" spans="1:6" s="366" customFormat="1" ht="12" customHeight="1">
      <c r="A13" s="13" t="s">
        <v>102</v>
      </c>
      <c r="B13" s="367" t="s">
        <v>263</v>
      </c>
      <c r="C13" s="276">
        <f aca="true" t="shared" si="1" ref="C13:C18">D13+E13+F13</f>
        <v>0</v>
      </c>
      <c r="D13" s="276">
        <f>'önkorm ÖNMAGA'!D15</f>
        <v>0</v>
      </c>
      <c r="E13" s="276">
        <f>'önkorm ÖNMAGA'!E15</f>
        <v>0</v>
      </c>
      <c r="F13" s="276">
        <f>'önkorm ÖNMAGA'!F15</f>
        <v>0</v>
      </c>
    </row>
    <row r="14" spans="1:6" s="366" customFormat="1" ht="12" customHeight="1">
      <c r="A14" s="12" t="s">
        <v>103</v>
      </c>
      <c r="B14" s="368" t="s">
        <v>264</v>
      </c>
      <c r="C14" s="276">
        <f t="shared" si="1"/>
        <v>0</v>
      </c>
      <c r="D14" s="276">
        <f>'önkorm ÖNMAGA'!D16</f>
        <v>0</v>
      </c>
      <c r="E14" s="276">
        <f>'önkorm ÖNMAGA'!E16</f>
        <v>0</v>
      </c>
      <c r="F14" s="275"/>
    </row>
    <row r="15" spans="1:6" s="366" customFormat="1" ht="12" customHeight="1">
      <c r="A15" s="12" t="s">
        <v>104</v>
      </c>
      <c r="B15" s="368" t="s">
        <v>486</v>
      </c>
      <c r="C15" s="276">
        <f t="shared" si="1"/>
        <v>0</v>
      </c>
      <c r="D15" s="276">
        <f>'önkorm ÖNMAGA'!D17</f>
        <v>0</v>
      </c>
      <c r="E15" s="276">
        <f>'önkorm ÖNMAGA'!E17</f>
        <v>0</v>
      </c>
      <c r="F15" s="275"/>
    </row>
    <row r="16" spans="1:6" s="366" customFormat="1" ht="12" customHeight="1">
      <c r="A16" s="12" t="s">
        <v>105</v>
      </c>
      <c r="B16" s="368" t="s">
        <v>487</v>
      </c>
      <c r="C16" s="276">
        <f t="shared" si="1"/>
        <v>0</v>
      </c>
      <c r="D16" s="276">
        <f>'önkorm ÖNMAGA'!D18</f>
        <v>0</v>
      </c>
      <c r="E16" s="276">
        <f>'önkorm ÖNMAGA'!E18</f>
        <v>0</v>
      </c>
      <c r="F16" s="275"/>
    </row>
    <row r="17" spans="1:6" s="366" customFormat="1" ht="12" customHeight="1">
      <c r="A17" s="12" t="s">
        <v>106</v>
      </c>
      <c r="B17" s="368" t="s">
        <v>265</v>
      </c>
      <c r="C17" s="276">
        <f t="shared" si="1"/>
        <v>18728000</v>
      </c>
      <c r="D17" s="276">
        <f>'önkorm ÖNMAGA'!D19</f>
        <v>18728000</v>
      </c>
      <c r="E17" s="276">
        <f>'önkorm ÖNMAGA'!E19</f>
        <v>0</v>
      </c>
      <c r="F17" s="275"/>
    </row>
    <row r="18" spans="1:6" s="366" customFormat="1" ht="12" customHeight="1" thickBot="1">
      <c r="A18" s="14" t="s">
        <v>115</v>
      </c>
      <c r="B18" s="369" t="s">
        <v>266</v>
      </c>
      <c r="C18" s="276">
        <f t="shared" si="1"/>
        <v>0</v>
      </c>
      <c r="D18" s="276">
        <f>'önkorm ÖNMAGA'!D20</f>
        <v>0</v>
      </c>
      <c r="E18" s="276">
        <f>'önkorm ÖNMAGA'!E20</f>
        <v>0</v>
      </c>
      <c r="F18" s="277"/>
    </row>
    <row r="19" spans="1:6" s="366" customFormat="1" ht="12" customHeight="1" thickBot="1">
      <c r="A19" s="15" t="s">
        <v>18</v>
      </c>
      <c r="B19" s="16" t="s">
        <v>267</v>
      </c>
      <c r="C19" s="274">
        <f>+C20+C21+C22+C23+C24</f>
        <v>0</v>
      </c>
      <c r="D19" s="274">
        <f>+D20+D21+D22+D23+D24</f>
        <v>0</v>
      </c>
      <c r="E19" s="274">
        <f>+E20+E21+E22+E23+E24</f>
        <v>0</v>
      </c>
      <c r="F19" s="274">
        <f>+F20+F21+F22+F23+F24</f>
        <v>0</v>
      </c>
    </row>
    <row r="20" spans="1:6" s="366" customFormat="1" ht="12" customHeight="1">
      <c r="A20" s="13" t="s">
        <v>85</v>
      </c>
      <c r="B20" s="367" t="s">
        <v>268</v>
      </c>
      <c r="C20" s="276">
        <f aca="true" t="shared" si="2" ref="C20:C25">D20+E20+F20</f>
        <v>0</v>
      </c>
      <c r="D20" s="276">
        <f>'önkorm ÖNMAGA'!D22</f>
        <v>0</v>
      </c>
      <c r="E20" s="276">
        <f>'önkorm ÖNMAGA'!E22</f>
        <v>0</v>
      </c>
      <c r="F20" s="276">
        <f>'önkorm ÖNMAGA'!F22</f>
        <v>0</v>
      </c>
    </row>
    <row r="21" spans="1:6" s="366" customFormat="1" ht="12" customHeight="1">
      <c r="A21" s="12" t="s">
        <v>86</v>
      </c>
      <c r="B21" s="368" t="s">
        <v>269</v>
      </c>
      <c r="C21" s="276">
        <f t="shared" si="2"/>
        <v>0</v>
      </c>
      <c r="D21" s="276">
        <f>'önkorm ÖNMAGA'!D23</f>
        <v>0</v>
      </c>
      <c r="E21" s="276">
        <f>'önkorm ÖNMAGA'!E23</f>
        <v>0</v>
      </c>
      <c r="F21" s="275"/>
    </row>
    <row r="22" spans="1:6" s="366" customFormat="1" ht="12" customHeight="1">
      <c r="A22" s="12" t="s">
        <v>87</v>
      </c>
      <c r="B22" s="368" t="s">
        <v>488</v>
      </c>
      <c r="C22" s="276">
        <f t="shared" si="2"/>
        <v>0</v>
      </c>
      <c r="D22" s="276">
        <f>'önkorm ÖNMAGA'!D24</f>
        <v>0</v>
      </c>
      <c r="E22" s="276">
        <f>'önkorm ÖNMAGA'!E24</f>
        <v>0</v>
      </c>
      <c r="F22" s="275"/>
    </row>
    <row r="23" spans="1:6" s="366" customFormat="1" ht="12" customHeight="1">
      <c r="A23" s="12" t="s">
        <v>88</v>
      </c>
      <c r="B23" s="368" t="s">
        <v>489</v>
      </c>
      <c r="C23" s="276">
        <f t="shared" si="2"/>
        <v>0</v>
      </c>
      <c r="D23" s="276">
        <f>'önkorm ÖNMAGA'!D25</f>
        <v>0</v>
      </c>
      <c r="E23" s="276">
        <f>'önkorm ÖNMAGA'!E25</f>
        <v>0</v>
      </c>
      <c r="F23" s="275"/>
    </row>
    <row r="24" spans="1:6" s="366" customFormat="1" ht="12" customHeight="1">
      <c r="A24" s="12" t="s">
        <v>164</v>
      </c>
      <c r="B24" s="368" t="s">
        <v>270</v>
      </c>
      <c r="C24" s="276">
        <f t="shared" si="2"/>
        <v>0</v>
      </c>
      <c r="D24" s="276">
        <f>'önkorm ÖNMAGA'!D26</f>
        <v>0</v>
      </c>
      <c r="E24" s="276">
        <f>'önkorm ÖNMAGA'!E26</f>
        <v>0</v>
      </c>
      <c r="F24" s="275"/>
    </row>
    <row r="25" spans="1:6" s="366" customFormat="1" ht="12" customHeight="1" thickBot="1">
      <c r="A25" s="14" t="s">
        <v>165</v>
      </c>
      <c r="B25" s="369" t="s">
        <v>271</v>
      </c>
      <c r="C25" s="276">
        <f t="shared" si="2"/>
        <v>0</v>
      </c>
      <c r="D25" s="276">
        <f>'önkorm ÖNMAGA'!D27</f>
        <v>0</v>
      </c>
      <c r="E25" s="276">
        <f>'önkorm ÖNMAGA'!E27</f>
        <v>0</v>
      </c>
      <c r="F25" s="277"/>
    </row>
    <row r="26" spans="1:6" s="366" customFormat="1" ht="12" customHeight="1" thickBot="1">
      <c r="A26" s="15" t="s">
        <v>166</v>
      </c>
      <c r="B26" s="16" t="s">
        <v>272</v>
      </c>
      <c r="C26" s="279">
        <f>+C27+C30+C31+C32</f>
        <v>1369900000</v>
      </c>
      <c r="D26" s="279">
        <f>+D27+D30+D31+D32</f>
        <v>1369900000</v>
      </c>
      <c r="E26" s="279">
        <f>+E27+E30+E31+E32</f>
        <v>0</v>
      </c>
      <c r="F26" s="279">
        <f>+F27+F30+F31+F32</f>
        <v>0</v>
      </c>
    </row>
    <row r="27" spans="1:6" s="366" customFormat="1" ht="12" customHeight="1">
      <c r="A27" s="13" t="s">
        <v>273</v>
      </c>
      <c r="B27" s="367" t="s">
        <v>279</v>
      </c>
      <c r="C27" s="362">
        <f aca="true" t="shared" si="3" ref="C27:C32">D27+E27+F27</f>
        <v>1356000000</v>
      </c>
      <c r="D27" s="362">
        <f>'önkorm ÖNMAGA'!D29</f>
        <v>1356000000</v>
      </c>
      <c r="E27" s="362">
        <f>'önkorm ÖNMAGA'!E29</f>
        <v>0</v>
      </c>
      <c r="F27" s="362">
        <f>'önkorm ÖNMAGA'!F29</f>
        <v>0</v>
      </c>
    </row>
    <row r="28" spans="1:6" s="366" customFormat="1" ht="12" customHeight="1">
      <c r="A28" s="12" t="s">
        <v>274</v>
      </c>
      <c r="B28" s="368" t="s">
        <v>280</v>
      </c>
      <c r="C28" s="362">
        <f t="shared" si="3"/>
        <v>156000000</v>
      </c>
      <c r="D28" s="362">
        <f>'önkorm ÖNMAGA'!D30</f>
        <v>156000000</v>
      </c>
      <c r="E28" s="362">
        <f>'önkorm ÖNMAGA'!E30</f>
        <v>0</v>
      </c>
      <c r="F28" s="362">
        <f>'önkorm ÖNMAGA'!F30</f>
        <v>0</v>
      </c>
    </row>
    <row r="29" spans="1:6" s="366" customFormat="1" ht="12" customHeight="1">
      <c r="A29" s="12" t="s">
        <v>275</v>
      </c>
      <c r="B29" s="368" t="s">
        <v>281</v>
      </c>
      <c r="C29" s="362">
        <f t="shared" si="3"/>
        <v>1200000000</v>
      </c>
      <c r="D29" s="362">
        <f>'önkorm ÖNMAGA'!D31</f>
        <v>1200000000</v>
      </c>
      <c r="E29" s="362">
        <f>'önkorm ÖNMAGA'!E31</f>
        <v>0</v>
      </c>
      <c r="F29" s="362">
        <f>'önkorm ÖNMAGA'!F31</f>
        <v>0</v>
      </c>
    </row>
    <row r="30" spans="1:6" s="366" customFormat="1" ht="12" customHeight="1">
      <c r="A30" s="12" t="s">
        <v>276</v>
      </c>
      <c r="B30" s="368" t="s">
        <v>282</v>
      </c>
      <c r="C30" s="362">
        <f t="shared" si="3"/>
        <v>13000000</v>
      </c>
      <c r="D30" s="362">
        <f>'önkorm ÖNMAGA'!D32</f>
        <v>13000000</v>
      </c>
      <c r="E30" s="362">
        <f>'önkorm ÖNMAGA'!E32</f>
        <v>0</v>
      </c>
      <c r="F30" s="362">
        <f>'önkorm ÖNMAGA'!F32</f>
        <v>0</v>
      </c>
    </row>
    <row r="31" spans="1:6" s="366" customFormat="1" ht="12" customHeight="1">
      <c r="A31" s="12" t="s">
        <v>277</v>
      </c>
      <c r="B31" s="368" t="s">
        <v>283</v>
      </c>
      <c r="C31" s="362">
        <f t="shared" si="3"/>
        <v>900000</v>
      </c>
      <c r="D31" s="362">
        <f>'önkorm ÖNMAGA'!D33</f>
        <v>900000</v>
      </c>
      <c r="E31" s="362">
        <f>'önkorm ÖNMAGA'!E33</f>
        <v>0</v>
      </c>
      <c r="F31" s="362">
        <f>'önkorm ÖNMAGA'!F33</f>
        <v>0</v>
      </c>
    </row>
    <row r="32" spans="1:6" s="366" customFormat="1" ht="12" customHeight="1" thickBot="1">
      <c r="A32" s="14" t="s">
        <v>278</v>
      </c>
      <c r="B32" s="271" t="s">
        <v>284</v>
      </c>
      <c r="C32" s="362">
        <f t="shared" si="3"/>
        <v>0</v>
      </c>
      <c r="D32" s="362">
        <f>'önkorm ÖNMAGA'!D34</f>
        <v>0</v>
      </c>
      <c r="E32" s="362">
        <f>'önkorm ÖNMAGA'!E34</f>
        <v>0</v>
      </c>
      <c r="F32" s="362">
        <f>'önkorm ÖNMAGA'!F34</f>
        <v>0</v>
      </c>
    </row>
    <row r="33" spans="1:6" s="366" customFormat="1" ht="12" customHeight="1" thickBot="1">
      <c r="A33" s="15" t="s">
        <v>20</v>
      </c>
      <c r="B33" s="16" t="s">
        <v>285</v>
      </c>
      <c r="C33" s="274">
        <f>SUM(C34:C43)</f>
        <v>152781000</v>
      </c>
      <c r="D33" s="274">
        <f>SUM(D34:D43)</f>
        <v>111717000</v>
      </c>
      <c r="E33" s="274">
        <f>SUM(E34:E43)</f>
        <v>41064000</v>
      </c>
      <c r="F33" s="274">
        <f>SUM(F34:F43)</f>
        <v>0</v>
      </c>
    </row>
    <row r="34" spans="1:6" s="366" customFormat="1" ht="12" customHeight="1">
      <c r="A34" s="13" t="s">
        <v>89</v>
      </c>
      <c r="B34" s="367" t="s">
        <v>288</v>
      </c>
      <c r="C34" s="276">
        <f>D34+E34+F34</f>
        <v>50000</v>
      </c>
      <c r="D34" s="276">
        <f>'önkorm ÖNMAGA'!D36+hivatal!D8+Óvoda!D8+Önó!D8+'Műv ház'!D8+GAMESZ!D8</f>
        <v>0</v>
      </c>
      <c r="E34" s="276">
        <f>'önkorm ÖNMAGA'!E36+hivatal!E8+Óvoda!E8+Önó!E8+'Műv ház'!E8+GAMESZ!E8</f>
        <v>50000</v>
      </c>
      <c r="F34" s="276">
        <f>'önkorm ÖNMAGA'!F36+hivatal!F8+Óvoda!F8+Önó!F8+'Műv ház'!F8+GAMESZ!F8</f>
        <v>0</v>
      </c>
    </row>
    <row r="35" spans="1:6" s="366" customFormat="1" ht="12" customHeight="1">
      <c r="A35" s="12" t="s">
        <v>90</v>
      </c>
      <c r="B35" s="368" t="s">
        <v>289</v>
      </c>
      <c r="C35" s="276">
        <f aca="true" t="shared" si="4" ref="C35:C43">D35+E35+F35</f>
        <v>43692000</v>
      </c>
      <c r="D35" s="276">
        <f>'önkorm ÖNMAGA'!D37+hivatal!D9+Óvoda!D9+Önó!D9+'Műv ház'!D9+GAMESZ!D9</f>
        <v>38792000</v>
      </c>
      <c r="E35" s="276">
        <f>'önkorm ÖNMAGA'!E37+hivatal!E9+Óvoda!E9+Önó!E9+'Műv ház'!E9+GAMESZ!E9</f>
        <v>4900000</v>
      </c>
      <c r="F35" s="276">
        <f>'önkorm ÖNMAGA'!F37+hivatal!F9+Óvoda!F9+Önó!F9+'Műv ház'!F9+GAMESZ!F9</f>
        <v>0</v>
      </c>
    </row>
    <row r="36" spans="1:6" s="366" customFormat="1" ht="12" customHeight="1">
      <c r="A36" s="12" t="s">
        <v>91</v>
      </c>
      <c r="B36" s="368" t="s">
        <v>290</v>
      </c>
      <c r="C36" s="276">
        <f t="shared" si="4"/>
        <v>0</v>
      </c>
      <c r="D36" s="276">
        <f>'önkorm ÖNMAGA'!D38+hivatal!D10+Óvoda!D10+Önó!D10+'Műv ház'!D10+GAMESZ!D10</f>
        <v>0</v>
      </c>
      <c r="E36" s="276">
        <f>'önkorm ÖNMAGA'!E38+hivatal!E10+Óvoda!E10+Önó!E10+'Műv ház'!E10+GAMESZ!E10</f>
        <v>0</v>
      </c>
      <c r="F36" s="276">
        <f>'önkorm ÖNMAGA'!F38+hivatal!F10+Óvoda!F10+Önó!F10+'Műv ház'!F10+GAMESZ!F10</f>
        <v>0</v>
      </c>
    </row>
    <row r="37" spans="1:6" s="366" customFormat="1" ht="12" customHeight="1">
      <c r="A37" s="12" t="s">
        <v>168</v>
      </c>
      <c r="B37" s="368" t="s">
        <v>291</v>
      </c>
      <c r="C37" s="276">
        <f t="shared" si="4"/>
        <v>1778000</v>
      </c>
      <c r="D37" s="276">
        <f>'önkorm ÖNMAGA'!D39+hivatal!D11+Óvoda!D11+Önó!D11+'Műv ház'!D11+GAMESZ!D11</f>
        <v>0</v>
      </c>
      <c r="E37" s="276">
        <f>'önkorm ÖNMAGA'!E39+hivatal!E11+Óvoda!E11+Önó!E11+'Műv ház'!E11+GAMESZ!E11</f>
        <v>1778000</v>
      </c>
      <c r="F37" s="276">
        <f>'önkorm ÖNMAGA'!F39+hivatal!F11+Óvoda!F11+Önó!F11+'Műv ház'!F11+GAMESZ!F11</f>
        <v>0</v>
      </c>
    </row>
    <row r="38" spans="1:6" s="366" customFormat="1" ht="12" customHeight="1">
      <c r="A38" s="12" t="s">
        <v>169</v>
      </c>
      <c r="B38" s="368" t="s">
        <v>292</v>
      </c>
      <c r="C38" s="276">
        <f t="shared" si="4"/>
        <v>47023000</v>
      </c>
      <c r="D38" s="276">
        <f>'önkorm ÖNMAGA'!D40+hivatal!D12+Óvoda!D12+Önó!D12+'Műv ház'!D12+GAMESZ!D12</f>
        <v>14023000</v>
      </c>
      <c r="E38" s="276">
        <f>'önkorm ÖNMAGA'!E40+hivatal!E12+Óvoda!E12+Önó!E12+'Műv ház'!E12+GAMESZ!E12</f>
        <v>33000000</v>
      </c>
      <c r="F38" s="276">
        <f>'önkorm ÖNMAGA'!F40+hivatal!F12+Óvoda!F12+Önó!F12+'Műv ház'!F12+GAMESZ!F12</f>
        <v>0</v>
      </c>
    </row>
    <row r="39" spans="1:6" s="366" customFormat="1" ht="12" customHeight="1">
      <c r="A39" s="12" t="s">
        <v>170</v>
      </c>
      <c r="B39" s="368" t="s">
        <v>293</v>
      </c>
      <c r="C39" s="276">
        <f t="shared" si="4"/>
        <v>10238000</v>
      </c>
      <c r="D39" s="276">
        <f>'önkorm ÖNMAGA'!D41+hivatal!D13+Óvoda!D13+Önó!D13+'Műv ház'!D13+GAMESZ!D13</f>
        <v>8902000</v>
      </c>
      <c r="E39" s="276">
        <f>'önkorm ÖNMAGA'!E41+hivatal!E13+Óvoda!E13+Önó!E13+'Műv ház'!E13+GAMESZ!E13</f>
        <v>1336000</v>
      </c>
      <c r="F39" s="276">
        <f>'önkorm ÖNMAGA'!F41+hivatal!F13+Óvoda!F13+Önó!F13+'Műv ház'!F13+GAMESZ!F13</f>
        <v>0</v>
      </c>
    </row>
    <row r="40" spans="1:6" s="366" customFormat="1" ht="12" customHeight="1">
      <c r="A40" s="12" t="s">
        <v>171</v>
      </c>
      <c r="B40" s="368" t="s">
        <v>294</v>
      </c>
      <c r="C40" s="276">
        <f t="shared" si="4"/>
        <v>0</v>
      </c>
      <c r="D40" s="276">
        <f>'önkorm ÖNMAGA'!D42+hivatal!D14+Óvoda!D14+Önó!D14+'Műv ház'!D14+GAMESZ!D14</f>
        <v>0</v>
      </c>
      <c r="E40" s="276">
        <f>'önkorm ÖNMAGA'!E42+hivatal!E14+Óvoda!E14+Önó!E14+'Műv ház'!E14+GAMESZ!E14</f>
        <v>0</v>
      </c>
      <c r="F40" s="276">
        <f>'önkorm ÖNMAGA'!F42+hivatal!F14+Óvoda!F14+Önó!F14+'Műv ház'!F14+GAMESZ!F14</f>
        <v>0</v>
      </c>
    </row>
    <row r="41" spans="1:6" s="366" customFormat="1" ht="12" customHeight="1">
      <c r="A41" s="12" t="s">
        <v>172</v>
      </c>
      <c r="B41" s="368" t="s">
        <v>295</v>
      </c>
      <c r="C41" s="276">
        <f t="shared" si="4"/>
        <v>50000000</v>
      </c>
      <c r="D41" s="276">
        <f>'önkorm ÖNMAGA'!D43+hivatal!D15+Óvoda!D15+Önó!D15+'Műv ház'!D15+GAMESZ!D15</f>
        <v>50000000</v>
      </c>
      <c r="E41" s="276">
        <f>'önkorm ÖNMAGA'!E43+hivatal!E15+Óvoda!E15+Önó!E15+'Műv ház'!E15+GAMESZ!E15</f>
        <v>0</v>
      </c>
      <c r="F41" s="276">
        <f>'önkorm ÖNMAGA'!F43+hivatal!F15+Óvoda!F15+Önó!F15+'Műv ház'!F15+GAMESZ!F15</f>
        <v>0</v>
      </c>
    </row>
    <row r="42" spans="1:6" s="366" customFormat="1" ht="12" customHeight="1">
      <c r="A42" s="12" t="s">
        <v>286</v>
      </c>
      <c r="B42" s="368" t="s">
        <v>296</v>
      </c>
      <c r="C42" s="276">
        <f t="shared" si="4"/>
        <v>0</v>
      </c>
      <c r="D42" s="276">
        <f>'önkorm ÖNMAGA'!D44+hivatal!D16+Óvoda!D16+Önó!D16+'Műv ház'!D16+GAMESZ!D16</f>
        <v>0</v>
      </c>
      <c r="E42" s="276">
        <f>'önkorm ÖNMAGA'!E44+hivatal!E16+Óvoda!E16+Önó!E16+'Műv ház'!E16+GAMESZ!E16</f>
        <v>0</v>
      </c>
      <c r="F42" s="276">
        <f>'önkorm ÖNMAGA'!F44+hivatal!F16+Óvoda!F16+Önó!F16+'Műv ház'!F16+GAMESZ!F16</f>
        <v>0</v>
      </c>
    </row>
    <row r="43" spans="1:6" s="366" customFormat="1" ht="12" customHeight="1" thickBot="1">
      <c r="A43" s="14" t="s">
        <v>287</v>
      </c>
      <c r="B43" s="369" t="s">
        <v>297</v>
      </c>
      <c r="C43" s="276">
        <f t="shared" si="4"/>
        <v>0</v>
      </c>
      <c r="D43" s="276">
        <f>'önkorm ÖNMAGA'!D45+hivatal!D17+Óvoda!D17+Önó!D17+'Műv ház'!D17+GAMESZ!D17</f>
        <v>0</v>
      </c>
      <c r="E43" s="276">
        <f>'önkorm ÖNMAGA'!E45+hivatal!E17+Óvoda!E17+Önó!E17+'Műv ház'!E17+GAMESZ!E17</f>
        <v>0</v>
      </c>
      <c r="F43" s="276">
        <f>'önkorm ÖNMAGA'!F45+hivatal!F17+Óvoda!F17+Önó!F17+'Műv ház'!F17+GAMESZ!F17</f>
        <v>0</v>
      </c>
    </row>
    <row r="44" spans="1:6" s="366" customFormat="1" ht="12" customHeight="1" thickBot="1">
      <c r="A44" s="15" t="s">
        <v>21</v>
      </c>
      <c r="B44" s="16" t="s">
        <v>298</v>
      </c>
      <c r="C44" s="274">
        <f>SUM(C45:C49)</f>
        <v>800000000</v>
      </c>
      <c r="D44" s="274">
        <f>SUM(D45:D49)</f>
        <v>0</v>
      </c>
      <c r="E44" s="274">
        <f>SUM(E45:E49)</f>
        <v>800000000</v>
      </c>
      <c r="F44" s="274">
        <f>SUM(F45:F49)</f>
        <v>0</v>
      </c>
    </row>
    <row r="45" spans="1:6" s="366" customFormat="1" ht="12" customHeight="1">
      <c r="A45" s="13" t="s">
        <v>92</v>
      </c>
      <c r="B45" s="367" t="s">
        <v>302</v>
      </c>
      <c r="C45" s="405"/>
      <c r="D45" s="405"/>
      <c r="E45" s="405"/>
      <c r="F45" s="405"/>
    </row>
    <row r="46" spans="1:6" s="366" customFormat="1" ht="12" customHeight="1">
      <c r="A46" s="12" t="s">
        <v>93</v>
      </c>
      <c r="B46" s="368" t="s">
        <v>303</v>
      </c>
      <c r="C46" s="405">
        <v>800000000</v>
      </c>
      <c r="D46" s="278"/>
      <c r="E46" s="278">
        <v>800000000</v>
      </c>
      <c r="F46" s="278"/>
    </row>
    <row r="47" spans="1:6" s="366" customFormat="1" ht="12" customHeight="1">
      <c r="A47" s="12" t="s">
        <v>299</v>
      </c>
      <c r="B47" s="368" t="s">
        <v>304</v>
      </c>
      <c r="C47" s="405"/>
      <c r="D47" s="278"/>
      <c r="E47" s="278"/>
      <c r="F47" s="278"/>
    </row>
    <row r="48" spans="1:6" s="366" customFormat="1" ht="12" customHeight="1">
      <c r="A48" s="12" t="s">
        <v>300</v>
      </c>
      <c r="B48" s="368" t="s">
        <v>305</v>
      </c>
      <c r="C48" s="405"/>
      <c r="D48" s="278"/>
      <c r="E48" s="278"/>
      <c r="F48" s="278"/>
    </row>
    <row r="49" spans="1:6" s="366" customFormat="1" ht="12" customHeight="1" thickBot="1">
      <c r="A49" s="14" t="s">
        <v>301</v>
      </c>
      <c r="B49" s="271" t="s">
        <v>306</v>
      </c>
      <c r="C49" s="405"/>
      <c r="D49" s="358"/>
      <c r="E49" s="358"/>
      <c r="F49" s="358"/>
    </row>
    <row r="50" spans="1:6" s="366" customFormat="1" ht="12" customHeight="1" thickBot="1">
      <c r="A50" s="15" t="s">
        <v>173</v>
      </c>
      <c r="B50" s="16" t="s">
        <v>307</v>
      </c>
      <c r="C50" s="274">
        <f>SUM(C51:C53)</f>
        <v>8820000</v>
      </c>
      <c r="D50" s="274">
        <f>SUM(D51:D53)</f>
        <v>8820000</v>
      </c>
      <c r="E50" s="274">
        <f>SUM(E51:E53)</f>
        <v>0</v>
      </c>
      <c r="F50" s="274">
        <f>SUM(F51:F53)</f>
        <v>0</v>
      </c>
    </row>
    <row r="51" spans="1:6" s="366" customFormat="1" ht="12" customHeight="1">
      <c r="A51" s="13" t="s">
        <v>94</v>
      </c>
      <c r="B51" s="367" t="s">
        <v>308</v>
      </c>
      <c r="C51" s="276"/>
      <c r="D51" s="276"/>
      <c r="E51" s="276"/>
      <c r="F51" s="276"/>
    </row>
    <row r="52" spans="1:6" s="366" customFormat="1" ht="12" customHeight="1">
      <c r="A52" s="12" t="s">
        <v>95</v>
      </c>
      <c r="B52" s="368" t="s">
        <v>490</v>
      </c>
      <c r="C52" s="275"/>
      <c r="D52" s="275"/>
      <c r="E52" s="275"/>
      <c r="F52" s="275"/>
    </row>
    <row r="53" spans="1:6" s="366" customFormat="1" ht="12" customHeight="1">
      <c r="A53" s="12" t="s">
        <v>311</v>
      </c>
      <c r="B53" s="368" t="s">
        <v>309</v>
      </c>
      <c r="C53" s="275">
        <f>D53+E53+F53</f>
        <v>8820000</v>
      </c>
      <c r="D53" s="275">
        <v>8820000</v>
      </c>
      <c r="E53" s="275"/>
      <c r="F53" s="275"/>
    </row>
    <row r="54" spans="1:6" s="366" customFormat="1" ht="12" customHeight="1" thickBot="1">
      <c r="A54" s="14" t="s">
        <v>312</v>
      </c>
      <c r="B54" s="271" t="s">
        <v>310</v>
      </c>
      <c r="C54" s="277"/>
      <c r="D54" s="277"/>
      <c r="E54" s="277"/>
      <c r="F54" s="277"/>
    </row>
    <row r="55" spans="1:6" s="366" customFormat="1" ht="12" customHeight="1" thickBot="1">
      <c r="A55" s="15" t="s">
        <v>23</v>
      </c>
      <c r="B55" s="269" t="s">
        <v>313</v>
      </c>
      <c r="C55" s="274">
        <f>SUM(C56:C58)</f>
        <v>0</v>
      </c>
      <c r="D55" s="274">
        <f>SUM(D56:D58)</f>
        <v>0</v>
      </c>
      <c r="E55" s="274">
        <f>SUM(E56:E58)</f>
        <v>0</v>
      </c>
      <c r="F55" s="274">
        <f>SUM(F56:F58)</f>
        <v>0</v>
      </c>
    </row>
    <row r="56" spans="1:6" s="366" customFormat="1" ht="12" customHeight="1">
      <c r="A56" s="13" t="s">
        <v>174</v>
      </c>
      <c r="B56" s="367" t="s">
        <v>315</v>
      </c>
      <c r="C56" s="278"/>
      <c r="D56" s="278"/>
      <c r="E56" s="278"/>
      <c r="F56" s="278"/>
    </row>
    <row r="57" spans="1:6" s="366" customFormat="1" ht="12" customHeight="1">
      <c r="A57" s="12" t="s">
        <v>175</v>
      </c>
      <c r="B57" s="368" t="s">
        <v>491</v>
      </c>
      <c r="C57" s="278"/>
      <c r="D57" s="278"/>
      <c r="E57" s="278"/>
      <c r="F57" s="278"/>
    </row>
    <row r="58" spans="1:6" s="366" customFormat="1" ht="12" customHeight="1">
      <c r="A58" s="12" t="s">
        <v>227</v>
      </c>
      <c r="B58" s="368" t="s">
        <v>316</v>
      </c>
      <c r="C58" s="278"/>
      <c r="D58" s="278"/>
      <c r="E58" s="278"/>
      <c r="F58" s="278"/>
    </row>
    <row r="59" spans="1:6" s="366" customFormat="1" ht="12" customHeight="1" thickBot="1">
      <c r="A59" s="14" t="s">
        <v>314</v>
      </c>
      <c r="B59" s="271" t="s">
        <v>317</v>
      </c>
      <c r="C59" s="278"/>
      <c r="D59" s="278"/>
      <c r="E59" s="278"/>
      <c r="F59" s="278"/>
    </row>
    <row r="60" spans="1:6" s="366" customFormat="1" ht="12" customHeight="1" thickBot="1">
      <c r="A60" s="15" t="s">
        <v>24</v>
      </c>
      <c r="B60" s="16" t="s">
        <v>318</v>
      </c>
      <c r="C60" s="279">
        <f>+C5+C12+C19+C26+C33+C44+C50+C55</f>
        <v>2509652863</v>
      </c>
      <c r="D60" s="279">
        <f>+D5+D12+D19+D26+D33+D44+D50+D55</f>
        <v>1653933703</v>
      </c>
      <c r="E60" s="279">
        <f>+E5+E12+E19+E26+E33+E44+E50+E55</f>
        <v>855719160</v>
      </c>
      <c r="F60" s="279">
        <f>+F5+F12+F19+F26+F33+F44+F50+F55</f>
        <v>0</v>
      </c>
    </row>
    <row r="61" spans="1:6" s="366" customFormat="1" ht="12" customHeight="1" thickBot="1">
      <c r="A61" s="370" t="s">
        <v>319</v>
      </c>
      <c r="B61" s="269" t="s">
        <v>320</v>
      </c>
      <c r="C61" s="274">
        <f>SUM(C62:C64)</f>
        <v>0</v>
      </c>
      <c r="D61" s="274">
        <f>SUM(D62:D64)</f>
        <v>0</v>
      </c>
      <c r="E61" s="274">
        <f>SUM(E62:E64)</f>
        <v>0</v>
      </c>
      <c r="F61" s="274">
        <f>SUM(F62:F64)</f>
        <v>0</v>
      </c>
    </row>
    <row r="62" spans="1:6" s="366" customFormat="1" ht="12" customHeight="1">
      <c r="A62" s="13" t="s">
        <v>353</v>
      </c>
      <c r="B62" s="367" t="s">
        <v>321</v>
      </c>
      <c r="C62" s="278"/>
      <c r="D62" s="278"/>
      <c r="E62" s="278"/>
      <c r="F62" s="278"/>
    </row>
    <row r="63" spans="1:6" s="366" customFormat="1" ht="12" customHeight="1">
      <c r="A63" s="12" t="s">
        <v>362</v>
      </c>
      <c r="B63" s="368" t="s">
        <v>322</v>
      </c>
      <c r="C63" s="278"/>
      <c r="D63" s="278"/>
      <c r="E63" s="278"/>
      <c r="F63" s="278"/>
    </row>
    <row r="64" spans="1:6" s="366" customFormat="1" ht="12" customHeight="1" thickBot="1">
      <c r="A64" s="14" t="s">
        <v>363</v>
      </c>
      <c r="B64" s="542" t="s">
        <v>323</v>
      </c>
      <c r="C64" s="278"/>
      <c r="D64" s="278"/>
      <c r="E64" s="278"/>
      <c r="F64" s="278"/>
    </row>
    <row r="65" spans="1:6" s="366" customFormat="1" ht="12" customHeight="1" thickBot="1">
      <c r="A65" s="370" t="s">
        <v>324</v>
      </c>
      <c r="B65" s="269" t="s">
        <v>325</v>
      </c>
      <c r="C65" s="274">
        <f>SUM(C66:C69)</f>
        <v>0</v>
      </c>
      <c r="D65" s="274">
        <f>SUM(D66:D69)</f>
        <v>0</v>
      </c>
      <c r="E65" s="274">
        <f>SUM(E66:E69)</f>
        <v>0</v>
      </c>
      <c r="F65" s="274">
        <f>SUM(F66:F69)</f>
        <v>0</v>
      </c>
    </row>
    <row r="66" spans="1:6" s="366" customFormat="1" ht="12" customHeight="1">
      <c r="A66" s="13" t="s">
        <v>142</v>
      </c>
      <c r="B66" s="367" t="s">
        <v>326</v>
      </c>
      <c r="C66" s="278"/>
      <c r="D66" s="278"/>
      <c r="E66" s="278"/>
      <c r="F66" s="278"/>
    </row>
    <row r="67" spans="1:6" s="366" customFormat="1" ht="12" customHeight="1">
      <c r="A67" s="12" t="s">
        <v>143</v>
      </c>
      <c r="B67" s="368" t="s">
        <v>327</v>
      </c>
      <c r="C67" s="278"/>
      <c r="D67" s="278"/>
      <c r="E67" s="278"/>
      <c r="F67" s="278"/>
    </row>
    <row r="68" spans="1:6" s="366" customFormat="1" ht="12" customHeight="1">
      <c r="A68" s="12" t="s">
        <v>354</v>
      </c>
      <c r="B68" s="368" t="s">
        <v>328</v>
      </c>
      <c r="C68" s="278"/>
      <c r="D68" s="278"/>
      <c r="E68" s="278"/>
      <c r="F68" s="278"/>
    </row>
    <row r="69" spans="1:6" s="366" customFormat="1" ht="12" customHeight="1" thickBot="1">
      <c r="A69" s="14" t="s">
        <v>355</v>
      </c>
      <c r="B69" s="369" t="s">
        <v>329</v>
      </c>
      <c r="C69" s="278"/>
      <c r="D69" s="278"/>
      <c r="E69" s="278"/>
      <c r="F69" s="278"/>
    </row>
    <row r="70" spans="1:6" s="366" customFormat="1" ht="12" customHeight="1" thickBot="1">
      <c r="A70" s="370" t="s">
        <v>330</v>
      </c>
      <c r="B70" s="269" t="s">
        <v>331</v>
      </c>
      <c r="C70" s="274">
        <f>SUM(C71:C72)</f>
        <v>2644212137</v>
      </c>
      <c r="D70" s="274">
        <f>SUM(D71:D72)</f>
        <v>-600117703</v>
      </c>
      <c r="E70" s="274">
        <f>SUM(E71:E72)</f>
        <v>3244329840</v>
      </c>
      <c r="F70" s="274">
        <f>SUM(F71:F72)</f>
        <v>0</v>
      </c>
    </row>
    <row r="71" spans="1:6" s="366" customFormat="1" ht="12" customHeight="1">
      <c r="A71" s="13" t="s">
        <v>356</v>
      </c>
      <c r="B71" s="367" t="s">
        <v>332</v>
      </c>
      <c r="C71" s="278">
        <f>D71+E71+F71</f>
        <v>2644212137</v>
      </c>
      <c r="D71" s="278">
        <v>-600117703</v>
      </c>
      <c r="E71" s="278">
        <v>3244329840</v>
      </c>
      <c r="F71" s="278"/>
    </row>
    <row r="72" spans="1:6" s="366" customFormat="1" ht="12" customHeight="1" thickBot="1">
      <c r="A72" s="14" t="s">
        <v>357</v>
      </c>
      <c r="B72" s="271" t="s">
        <v>333</v>
      </c>
      <c r="C72" s="278"/>
      <c r="D72" s="278"/>
      <c r="E72" s="278"/>
      <c r="F72" s="278"/>
    </row>
    <row r="73" spans="1:6" s="366" customFormat="1" ht="12" customHeight="1" thickBot="1">
      <c r="A73" s="370" t="s">
        <v>334</v>
      </c>
      <c r="B73" s="269" t="s">
        <v>335</v>
      </c>
      <c r="C73" s="274">
        <f>SUM(C74:C76)</f>
        <v>0</v>
      </c>
      <c r="D73" s="274">
        <f>SUM(D74:D76)</f>
        <v>0</v>
      </c>
      <c r="E73" s="274">
        <f>SUM(E74:E76)</f>
        <v>0</v>
      </c>
      <c r="F73" s="274">
        <f>SUM(F74:F76)</f>
        <v>0</v>
      </c>
    </row>
    <row r="74" spans="1:6" s="366" customFormat="1" ht="12" customHeight="1">
      <c r="A74" s="13" t="s">
        <v>358</v>
      </c>
      <c r="B74" s="367" t="s">
        <v>336</v>
      </c>
      <c r="C74" s="278"/>
      <c r="D74" s="278"/>
      <c r="E74" s="278"/>
      <c r="F74" s="278"/>
    </row>
    <row r="75" spans="1:6" s="366" customFormat="1" ht="12" customHeight="1">
      <c r="A75" s="12" t="s">
        <v>359</v>
      </c>
      <c r="B75" s="368" t="s">
        <v>337</v>
      </c>
      <c r="C75" s="278"/>
      <c r="D75" s="278"/>
      <c r="E75" s="278"/>
      <c r="F75" s="278"/>
    </row>
    <row r="76" spans="1:6" s="366" customFormat="1" ht="12" customHeight="1" thickBot="1">
      <c r="A76" s="14" t="s">
        <v>360</v>
      </c>
      <c r="B76" s="369" t="s">
        <v>338</v>
      </c>
      <c r="C76" s="278"/>
      <c r="D76" s="278"/>
      <c r="E76" s="278"/>
      <c r="F76" s="278"/>
    </row>
    <row r="77" spans="1:6" s="366" customFormat="1" ht="12" customHeight="1" thickBot="1">
      <c r="A77" s="370" t="s">
        <v>339</v>
      </c>
      <c r="B77" s="269" t="s">
        <v>361</v>
      </c>
      <c r="C77" s="274">
        <f>SUM(C78:C81)</f>
        <v>0</v>
      </c>
      <c r="D77" s="274">
        <f>SUM(D78:D81)</f>
        <v>0</v>
      </c>
      <c r="E77" s="274">
        <f>SUM(E78:E81)</f>
        <v>0</v>
      </c>
      <c r="F77" s="274">
        <f>SUM(F78:F81)</f>
        <v>0</v>
      </c>
    </row>
    <row r="78" spans="1:6" s="366" customFormat="1" ht="12" customHeight="1">
      <c r="A78" s="372" t="s">
        <v>340</v>
      </c>
      <c r="B78" s="367" t="s">
        <v>341</v>
      </c>
      <c r="C78" s="278"/>
      <c r="D78" s="278"/>
      <c r="E78" s="278"/>
      <c r="F78" s="278"/>
    </row>
    <row r="79" spans="1:6" s="366" customFormat="1" ht="12" customHeight="1">
      <c r="A79" s="373" t="s">
        <v>342</v>
      </c>
      <c r="B79" s="368" t="s">
        <v>343</v>
      </c>
      <c r="C79" s="278"/>
      <c r="D79" s="278"/>
      <c r="E79" s="278"/>
      <c r="F79" s="278"/>
    </row>
    <row r="80" spans="1:6" s="366" customFormat="1" ht="12" customHeight="1">
      <c r="A80" s="373" t="s">
        <v>344</v>
      </c>
      <c r="B80" s="368" t="s">
        <v>345</v>
      </c>
      <c r="C80" s="278"/>
      <c r="D80" s="278"/>
      <c r="E80" s="278"/>
      <c r="F80" s="278"/>
    </row>
    <row r="81" spans="1:6" s="366" customFormat="1" ht="12" customHeight="1" thickBot="1">
      <c r="A81" s="374" t="s">
        <v>346</v>
      </c>
      <c r="B81" s="369" t="s">
        <v>347</v>
      </c>
      <c r="C81" s="278"/>
      <c r="D81" s="278"/>
      <c r="E81" s="278"/>
      <c r="F81" s="278"/>
    </row>
    <row r="82" spans="1:6" s="366" customFormat="1" ht="13.5" customHeight="1" thickBot="1">
      <c r="A82" s="370" t="s">
        <v>348</v>
      </c>
      <c r="B82" s="269" t="s">
        <v>349</v>
      </c>
      <c r="C82" s="406"/>
      <c r="D82" s="406"/>
      <c r="E82" s="406"/>
      <c r="F82" s="406"/>
    </row>
    <row r="83" spans="1:6" s="366" customFormat="1" ht="15.75" customHeight="1" thickBot="1">
      <c r="A83" s="370" t="s">
        <v>350</v>
      </c>
      <c r="B83" s="375" t="s">
        <v>351</v>
      </c>
      <c r="C83" s="279">
        <f>SUM(C61+C65+C70+C73+C77+C82)</f>
        <v>2644212137</v>
      </c>
      <c r="D83" s="279">
        <f>+D61+D65+D70+D73+D77+D82</f>
        <v>-600117703</v>
      </c>
      <c r="E83" s="279">
        <f>+E61+E65+E70+E73+E77+E82</f>
        <v>3244329840</v>
      </c>
      <c r="F83" s="279">
        <f>+F61+F65+F70+F73+F77+F82</f>
        <v>0</v>
      </c>
    </row>
    <row r="84" spans="1:6" s="366" customFormat="1" ht="16.5" customHeight="1" thickBot="1">
      <c r="A84" s="376" t="s">
        <v>364</v>
      </c>
      <c r="B84" s="377" t="s">
        <v>352</v>
      </c>
      <c r="C84" s="279">
        <f>SUM(C60+C83)</f>
        <v>5153865000</v>
      </c>
      <c r="D84" s="279">
        <f>+D60+D83</f>
        <v>1053816000</v>
      </c>
      <c r="E84" s="279">
        <f>+E60+E83</f>
        <v>4100049000</v>
      </c>
      <c r="F84" s="279">
        <f>+F60+F83</f>
        <v>0</v>
      </c>
    </row>
    <row r="85" spans="1:6" s="366" customFormat="1" ht="46.5" customHeight="1">
      <c r="A85" s="4"/>
      <c r="B85" s="5"/>
      <c r="C85" s="280"/>
      <c r="D85" s="280"/>
      <c r="E85" s="280"/>
      <c r="F85" s="280"/>
    </row>
    <row r="86" spans="1:6" ht="16.5" customHeight="1">
      <c r="A86" s="793" t="s">
        <v>44</v>
      </c>
      <c r="B86" s="793"/>
      <c r="C86" s="793"/>
      <c r="D86" s="793"/>
      <c r="E86" s="793"/>
      <c r="F86" s="793"/>
    </row>
    <row r="87" spans="1:6" s="378" customFormat="1" ht="16.5" customHeight="1" thickBot="1">
      <c r="A87" s="805" t="s">
        <v>146</v>
      </c>
      <c r="B87" s="805"/>
      <c r="C87" s="126"/>
      <c r="D87" s="126"/>
      <c r="E87" s="126"/>
      <c r="F87" s="126" t="s">
        <v>726</v>
      </c>
    </row>
    <row r="88" spans="1:6" ht="15" customHeight="1" thickBot="1">
      <c r="A88" s="802" t="s">
        <v>66</v>
      </c>
      <c r="B88" s="800" t="s">
        <v>45</v>
      </c>
      <c r="C88" s="804" t="s">
        <v>659</v>
      </c>
      <c r="D88" s="798"/>
      <c r="E88" s="798"/>
      <c r="F88" s="799"/>
    </row>
    <row r="89" spans="1:6" s="365" customFormat="1" ht="33.75" customHeight="1" thickBot="1">
      <c r="A89" s="803"/>
      <c r="B89" s="801"/>
      <c r="C89" s="361" t="s">
        <v>548</v>
      </c>
      <c r="D89" s="361" t="s">
        <v>546</v>
      </c>
      <c r="E89" s="361" t="s">
        <v>547</v>
      </c>
      <c r="F89" s="361" t="s">
        <v>549</v>
      </c>
    </row>
    <row r="90" spans="1:6" ht="12" customHeight="1" thickBot="1">
      <c r="A90" s="17" t="s">
        <v>16</v>
      </c>
      <c r="B90" s="24" t="s">
        <v>367</v>
      </c>
      <c r="C90" s="273">
        <f>SUM(C91:C95)</f>
        <v>1109267000</v>
      </c>
      <c r="D90" s="273">
        <f>SUM(D91:D95)</f>
        <v>991703000</v>
      </c>
      <c r="E90" s="273">
        <f>SUM(E91:E95)</f>
        <v>117564000</v>
      </c>
      <c r="F90" s="273">
        <f>SUM(F91:F95)</f>
        <v>0</v>
      </c>
    </row>
    <row r="91" spans="1:6" ht="12" customHeight="1">
      <c r="A91" s="543" t="s">
        <v>96</v>
      </c>
      <c r="B91" s="535" t="s">
        <v>46</v>
      </c>
      <c r="C91" s="423">
        <f>D91+E91+F91</f>
        <v>463723000</v>
      </c>
      <c r="D91" s="423">
        <f>'önkorm ÖNMAGA'!D91+hivatal!D44+Óvoda!D44+Önó!D44+'Műv ház'!D44+GAMESZ!D44</f>
        <v>405442000</v>
      </c>
      <c r="E91" s="423">
        <f>'önkorm ÖNMAGA'!E91+hivatal!E44+Óvoda!E44+Önó!E44+'Műv ház'!E44+GAMESZ!E44</f>
        <v>58281000</v>
      </c>
      <c r="F91" s="547">
        <f aca="true" t="shared" si="5" ref="F91:F105">SUM(F92:F96)</f>
        <v>0</v>
      </c>
    </row>
    <row r="92" spans="1:6" ht="12" customHeight="1">
      <c r="A92" s="544" t="s">
        <v>97</v>
      </c>
      <c r="B92" s="536" t="s">
        <v>176</v>
      </c>
      <c r="C92" s="357">
        <f aca="true" t="shared" si="6" ref="C92:C105">D92+E92+F92</f>
        <v>136640000</v>
      </c>
      <c r="D92" s="357">
        <f>'önkorm ÖNMAGA'!D92+hivatal!D45+Óvoda!D45+Önó!D45+'Műv ház'!D45+GAMESZ!D45</f>
        <v>118723000</v>
      </c>
      <c r="E92" s="357">
        <f>'önkorm ÖNMAGA'!E92+hivatal!E45+Óvoda!E45+Önó!E45+'Műv ház'!E45+GAMESZ!E45</f>
        <v>17917000</v>
      </c>
      <c r="F92" s="548">
        <f t="shared" si="5"/>
        <v>0</v>
      </c>
    </row>
    <row r="93" spans="1:6" ht="12" customHeight="1">
      <c r="A93" s="544" t="s">
        <v>98</v>
      </c>
      <c r="B93" s="536" t="s">
        <v>133</v>
      </c>
      <c r="C93" s="357">
        <f t="shared" si="6"/>
        <v>477294000</v>
      </c>
      <c r="D93" s="357">
        <f>'önkorm ÖNMAGA'!D93+hivatal!D46+Óvoda!D46+Önó!D46+'Műv ház'!D46+GAMESZ!D46</f>
        <v>445838000</v>
      </c>
      <c r="E93" s="357">
        <f>'önkorm ÖNMAGA'!E93+hivatal!E46+Óvoda!E46+Önó!E46+'Műv ház'!E46+GAMESZ!E46</f>
        <v>31456000</v>
      </c>
      <c r="F93" s="548">
        <f t="shared" si="5"/>
        <v>0</v>
      </c>
    </row>
    <row r="94" spans="1:6" ht="12" customHeight="1">
      <c r="A94" s="544" t="s">
        <v>99</v>
      </c>
      <c r="B94" s="536" t="s">
        <v>177</v>
      </c>
      <c r="C94" s="357">
        <f t="shared" si="6"/>
        <v>21700000</v>
      </c>
      <c r="D94" s="357">
        <f>'önkorm ÖNMAGA'!D94+hivatal!D47+Óvoda!D47+Önó!D47+'Műv ház'!D47+GAMESZ!D47</f>
        <v>21700000</v>
      </c>
      <c r="E94" s="357">
        <f>'önkorm ÖNMAGA'!E94+hivatal!E47+Óvoda!E47+Önó!E47+'Műv ház'!E47+GAMESZ!E47</f>
        <v>0</v>
      </c>
      <c r="F94" s="548">
        <f t="shared" si="5"/>
        <v>0</v>
      </c>
    </row>
    <row r="95" spans="1:6" ht="12" customHeight="1">
      <c r="A95" s="544" t="s">
        <v>110</v>
      </c>
      <c r="B95" s="536" t="s">
        <v>178</v>
      </c>
      <c r="C95" s="357">
        <f t="shared" si="6"/>
        <v>9910000</v>
      </c>
      <c r="D95" s="357">
        <f>D96+D97+D98+D99+D100+D101+D102+D103+D104+D105</f>
        <v>0</v>
      </c>
      <c r="E95" s="357">
        <f>E96+E97+E98+E99+E100+E101+E102+E103+E104+E105</f>
        <v>9910000</v>
      </c>
      <c r="F95" s="357">
        <f>F96+F97+F98+F99+F100+F101+F102+F103+F104+F105</f>
        <v>0</v>
      </c>
    </row>
    <row r="96" spans="1:6" ht="12" customHeight="1">
      <c r="A96" s="544" t="s">
        <v>100</v>
      </c>
      <c r="B96" s="536" t="s">
        <v>368</v>
      </c>
      <c r="C96" s="357">
        <f t="shared" si="6"/>
        <v>0</v>
      </c>
      <c r="D96" s="357"/>
      <c r="E96" s="357"/>
      <c r="F96" s="548">
        <f t="shared" si="5"/>
        <v>0</v>
      </c>
    </row>
    <row r="97" spans="1:6" ht="12" customHeight="1">
      <c r="A97" s="544" t="s">
        <v>101</v>
      </c>
      <c r="B97" s="537" t="s">
        <v>369</v>
      </c>
      <c r="C97" s="357">
        <f t="shared" si="6"/>
        <v>0</v>
      </c>
      <c r="D97" s="357"/>
      <c r="E97" s="357"/>
      <c r="F97" s="548">
        <f t="shared" si="5"/>
        <v>0</v>
      </c>
    </row>
    <row r="98" spans="1:6" ht="12" customHeight="1">
      <c r="A98" s="544" t="s">
        <v>111</v>
      </c>
      <c r="B98" s="538" t="s">
        <v>370</v>
      </c>
      <c r="C98" s="357">
        <f t="shared" si="6"/>
        <v>0</v>
      </c>
      <c r="D98" s="357"/>
      <c r="E98" s="357"/>
      <c r="F98" s="548">
        <f t="shared" si="5"/>
        <v>0</v>
      </c>
    </row>
    <row r="99" spans="1:6" ht="12" customHeight="1">
      <c r="A99" s="544" t="s">
        <v>112</v>
      </c>
      <c r="B99" s="538" t="s">
        <v>371</v>
      </c>
      <c r="C99" s="357">
        <f t="shared" si="6"/>
        <v>0</v>
      </c>
      <c r="D99" s="357"/>
      <c r="E99" s="357"/>
      <c r="F99" s="548">
        <f t="shared" si="5"/>
        <v>0</v>
      </c>
    </row>
    <row r="100" spans="1:6" ht="12" customHeight="1">
      <c r="A100" s="544" t="s">
        <v>113</v>
      </c>
      <c r="B100" s="537" t="s">
        <v>372</v>
      </c>
      <c r="C100" s="357">
        <f t="shared" si="6"/>
        <v>0</v>
      </c>
      <c r="D100" s="357"/>
      <c r="E100" s="357"/>
      <c r="F100" s="548">
        <f t="shared" si="5"/>
        <v>0</v>
      </c>
    </row>
    <row r="101" spans="1:6" ht="12" customHeight="1">
      <c r="A101" s="544" t="s">
        <v>114</v>
      </c>
      <c r="B101" s="537" t="s">
        <v>373</v>
      </c>
      <c r="C101" s="357">
        <f t="shared" si="6"/>
        <v>0</v>
      </c>
      <c r="D101" s="357"/>
      <c r="E101" s="357"/>
      <c r="F101" s="548">
        <f t="shared" si="5"/>
        <v>0</v>
      </c>
    </row>
    <row r="102" spans="1:6" ht="12" customHeight="1">
      <c r="A102" s="544" t="s">
        <v>116</v>
      </c>
      <c r="B102" s="538" t="s">
        <v>374</v>
      </c>
      <c r="C102" s="357">
        <f t="shared" si="6"/>
        <v>0</v>
      </c>
      <c r="D102" s="357"/>
      <c r="E102" s="357"/>
      <c r="F102" s="548">
        <f t="shared" si="5"/>
        <v>0</v>
      </c>
    </row>
    <row r="103" spans="1:6" ht="12" customHeight="1">
      <c r="A103" s="545" t="s">
        <v>179</v>
      </c>
      <c r="B103" s="538" t="s">
        <v>375</v>
      </c>
      <c r="C103" s="357">
        <f t="shared" si="6"/>
        <v>0</v>
      </c>
      <c r="D103" s="357"/>
      <c r="E103" s="357"/>
      <c r="F103" s="548">
        <f t="shared" si="5"/>
        <v>0</v>
      </c>
    </row>
    <row r="104" spans="1:6" ht="12" customHeight="1">
      <c r="A104" s="544" t="s">
        <v>365</v>
      </c>
      <c r="B104" s="538" t="s">
        <v>376</v>
      </c>
      <c r="C104" s="357">
        <f t="shared" si="6"/>
        <v>0</v>
      </c>
      <c r="D104" s="357">
        <f>'önkorm ÖNMAGA'!D104+hivatal!D57+Óvoda!D57+Önó!D57+'Műv ház'!D57+GAMESZ!D57</f>
        <v>0</v>
      </c>
      <c r="E104" s="357">
        <f>'önkorm ÖNMAGA'!E104+hivatal!E57+Óvoda!E57+Önó!E57+'Műv ház'!E57+GAMESZ!E57</f>
        <v>0</v>
      </c>
      <c r="F104" s="548">
        <f t="shared" si="5"/>
        <v>0</v>
      </c>
    </row>
    <row r="105" spans="1:6" ht="12" customHeight="1" thickBot="1">
      <c r="A105" s="546" t="s">
        <v>366</v>
      </c>
      <c r="B105" s="539" t="s">
        <v>377</v>
      </c>
      <c r="C105" s="424">
        <f t="shared" si="6"/>
        <v>9910000</v>
      </c>
      <c r="D105" s="424">
        <f>'önkorm ÖNMAGA'!D105+hivatal!D58+Óvoda!D58+Önó!D58+'Műv ház'!D58+GAMESZ!D58</f>
        <v>0</v>
      </c>
      <c r="E105" s="424">
        <f>'önkorm ÖNMAGA'!E105+hivatal!E58+Óvoda!E58+Önó!E58+'Műv ház'!E58+GAMESZ!E58</f>
        <v>9910000</v>
      </c>
      <c r="F105" s="549">
        <f t="shared" si="5"/>
        <v>0</v>
      </c>
    </row>
    <row r="106" spans="1:6" ht="12" customHeight="1" thickBot="1">
      <c r="A106" s="15" t="s">
        <v>17</v>
      </c>
      <c r="B106" s="540" t="s">
        <v>378</v>
      </c>
      <c r="C106" s="541">
        <f aca="true" t="shared" si="7" ref="C106:C111">D106+E106+F106</f>
        <v>177116000</v>
      </c>
      <c r="D106" s="541">
        <f>+D107+D109+D111</f>
        <v>9685000</v>
      </c>
      <c r="E106" s="541">
        <f>+E107+E109+E111</f>
        <v>167431000</v>
      </c>
      <c r="F106" s="541">
        <f>+F107+F109+F111</f>
        <v>0</v>
      </c>
    </row>
    <row r="107" spans="1:6" ht="12" customHeight="1">
      <c r="A107" s="13" t="s">
        <v>102</v>
      </c>
      <c r="B107" s="7" t="s">
        <v>226</v>
      </c>
      <c r="C107" s="276">
        <f t="shared" si="7"/>
        <v>148616000</v>
      </c>
      <c r="D107" s="276">
        <f>'önkorm ÖNMAGA'!D107+hivatal!D50+Óvoda!D50+Önó!D50+'Műv ház'!D50+GAMESZ!D50</f>
        <v>9685000</v>
      </c>
      <c r="E107" s="276">
        <f>'önkorm ÖNMAGA'!E107+hivatal!E50+Óvoda!E50+Önó!E50+'Műv ház'!E50+GAMESZ!E50</f>
        <v>138931000</v>
      </c>
      <c r="F107" s="276">
        <f>'önkorm ÖNMAGA'!F107+hivatal!F50+Óvoda!F50+Önó!F50+'Műv ház'!F50+GAMESZ!F50</f>
        <v>0</v>
      </c>
    </row>
    <row r="108" spans="1:6" ht="12" customHeight="1">
      <c r="A108" s="13" t="s">
        <v>103</v>
      </c>
      <c r="B108" s="10" t="s">
        <v>382</v>
      </c>
      <c r="C108" s="276">
        <f t="shared" si="7"/>
        <v>0</v>
      </c>
      <c r="D108" s="276"/>
      <c r="E108" s="276">
        <f>'önkorm ÖNMAGA'!E108+hivatal!E51+Óvoda!E51+Önó!E51+'Műv ház'!E51+GAMESZ!E51</f>
        <v>0</v>
      </c>
      <c r="F108" s="276">
        <f>'önkorm ÖNMAGA'!F108+hivatal!F51+Óvoda!F51+Önó!F51+'Műv ház'!F51+GAMESZ!F51</f>
        <v>0</v>
      </c>
    </row>
    <row r="109" spans="1:6" ht="12" customHeight="1">
      <c r="A109" s="13" t="s">
        <v>104</v>
      </c>
      <c r="B109" s="10" t="s">
        <v>180</v>
      </c>
      <c r="C109" s="276">
        <f t="shared" si="7"/>
        <v>2500000</v>
      </c>
      <c r="D109" s="276">
        <f>'önkorm ÖNMAGA'!D109+hivatal!D51+Óvoda!D51+Önó!D51+'Műv ház'!D51+GAMESZ!D51</f>
        <v>0</v>
      </c>
      <c r="E109" s="276">
        <f>'önkorm ÖNMAGA'!E109+hivatal!E51+Óvoda!E51+Önó!E51+'Műv ház'!E51+GAMESZ!E51</f>
        <v>2500000</v>
      </c>
      <c r="F109" s="276">
        <f>'önkorm ÖNMAGA'!F109+hivatal!F52+Óvoda!F52+Önó!F52+'Műv ház'!F52+GAMESZ!F52</f>
        <v>0</v>
      </c>
    </row>
    <row r="110" spans="1:6" ht="12" customHeight="1">
      <c r="A110" s="13" t="s">
        <v>105</v>
      </c>
      <c r="B110" s="10" t="s">
        <v>383</v>
      </c>
      <c r="C110" s="276">
        <f t="shared" si="7"/>
        <v>0</v>
      </c>
      <c r="D110" s="276">
        <f>'önkorm ÖNMAGA'!D110+hivatal!D53+Óvoda!D53+Önó!D53+'Műv ház'!D53+GAMESZ!D53</f>
        <v>0</v>
      </c>
      <c r="E110" s="276">
        <f>'önkorm ÖNMAGA'!E110+hivatal!E53+Óvoda!E53+Önó!E53+'Műv ház'!E53+GAMESZ!E53</f>
        <v>0</v>
      </c>
      <c r="F110" s="276">
        <f>'önkorm ÖNMAGA'!F110+hivatal!F53+Óvoda!F53+Önó!F53+'Műv ház'!F53+GAMESZ!F53</f>
        <v>0</v>
      </c>
    </row>
    <row r="111" spans="1:6" ht="12" customHeight="1">
      <c r="A111" s="13" t="s">
        <v>106</v>
      </c>
      <c r="B111" s="271" t="s">
        <v>228</v>
      </c>
      <c r="C111" s="276">
        <f t="shared" si="7"/>
        <v>26000000</v>
      </c>
      <c r="D111" s="276"/>
      <c r="E111" s="276">
        <f>SUM(E112:E119)</f>
        <v>26000000</v>
      </c>
      <c r="F111" s="276">
        <f>'önkorm ÖNMAGA'!F111+hivatal!F54+Óvoda!F54+Önó!F54+'Műv ház'!F54+GAMESZ!F54</f>
        <v>0</v>
      </c>
    </row>
    <row r="112" spans="1:6" ht="12" customHeight="1">
      <c r="A112" s="13" t="s">
        <v>115</v>
      </c>
      <c r="B112" s="270" t="s">
        <v>492</v>
      </c>
      <c r="C112" s="246"/>
      <c r="D112" s="246"/>
      <c r="E112" s="246"/>
      <c r="F112" s="246"/>
    </row>
    <row r="113" spans="1:6" ht="12" customHeight="1">
      <c r="A113" s="13" t="s">
        <v>117</v>
      </c>
      <c r="B113" s="363" t="s">
        <v>388</v>
      </c>
      <c r="C113" s="246"/>
      <c r="D113" s="246"/>
      <c r="E113" s="246"/>
      <c r="F113" s="246"/>
    </row>
    <row r="114" spans="1:6" ht="15">
      <c r="A114" s="13" t="s">
        <v>181</v>
      </c>
      <c r="B114" s="128" t="s">
        <v>371</v>
      </c>
      <c r="C114" s="246"/>
      <c r="D114" s="246"/>
      <c r="E114" s="246"/>
      <c r="F114" s="246"/>
    </row>
    <row r="115" spans="1:6" ht="12" customHeight="1">
      <c r="A115" s="13" t="s">
        <v>182</v>
      </c>
      <c r="B115" s="128" t="s">
        <v>387</v>
      </c>
      <c r="C115" s="246"/>
      <c r="D115" s="246"/>
      <c r="E115" s="246"/>
      <c r="F115" s="246"/>
    </row>
    <row r="116" spans="1:6" ht="12" customHeight="1">
      <c r="A116" s="13" t="s">
        <v>183</v>
      </c>
      <c r="B116" s="128" t="s">
        <v>386</v>
      </c>
      <c r="C116" s="246"/>
      <c r="D116" s="246"/>
      <c r="E116" s="246"/>
      <c r="F116" s="246"/>
    </row>
    <row r="117" spans="1:6" ht="12" customHeight="1">
      <c r="A117" s="13" t="s">
        <v>379</v>
      </c>
      <c r="B117" s="128" t="s">
        <v>374</v>
      </c>
      <c r="C117" s="246"/>
      <c r="D117" s="246"/>
      <c r="E117" s="246"/>
      <c r="F117" s="246"/>
    </row>
    <row r="118" spans="1:6" ht="12" customHeight="1">
      <c r="A118" s="13" t="s">
        <v>380</v>
      </c>
      <c r="B118" s="128" t="s">
        <v>385</v>
      </c>
      <c r="C118" s="246"/>
      <c r="D118" s="246"/>
      <c r="E118" s="246"/>
      <c r="F118" s="246"/>
    </row>
    <row r="119" spans="1:6" ht="15.75" thickBot="1">
      <c r="A119" s="11" t="s">
        <v>381</v>
      </c>
      <c r="B119" s="128" t="s">
        <v>384</v>
      </c>
      <c r="C119" s="247">
        <f>D119+E119+F119</f>
        <v>26000000</v>
      </c>
      <c r="D119" s="247"/>
      <c r="E119" s="247">
        <v>26000000</v>
      </c>
      <c r="F119" s="247"/>
    </row>
    <row r="120" spans="1:6" ht="12" customHeight="1" thickBot="1">
      <c r="A120" s="15" t="s">
        <v>18</v>
      </c>
      <c r="B120" s="113" t="s">
        <v>389</v>
      </c>
      <c r="C120" s="274">
        <f>D120+E120+F120</f>
        <v>3867482000</v>
      </c>
      <c r="D120" s="274">
        <f>+D121+D122</f>
        <v>52428000</v>
      </c>
      <c r="E120" s="274">
        <f>+E121+E122</f>
        <v>3815054000</v>
      </c>
      <c r="F120" s="274">
        <f>+F121+F122</f>
        <v>0</v>
      </c>
    </row>
    <row r="121" spans="1:6" ht="12" customHeight="1">
      <c r="A121" s="13" t="s">
        <v>85</v>
      </c>
      <c r="B121" s="8" t="s">
        <v>57</v>
      </c>
      <c r="C121" s="276"/>
      <c r="D121" s="276"/>
      <c r="E121" s="276"/>
      <c r="F121" s="276"/>
    </row>
    <row r="122" spans="1:6" ht="12" customHeight="1" thickBot="1">
      <c r="A122" s="14" t="s">
        <v>86</v>
      </c>
      <c r="B122" s="10" t="s">
        <v>58</v>
      </c>
      <c r="C122" s="277">
        <f>D122+E122+F122</f>
        <v>3867482000</v>
      </c>
      <c r="D122" s="277">
        <f>'önkorm ÖNMAGA'!D122</f>
        <v>52428000</v>
      </c>
      <c r="E122" s="277">
        <f>'önkorm ÖNMAGA'!E122</f>
        <v>3815054000</v>
      </c>
      <c r="F122" s="277"/>
    </row>
    <row r="123" spans="1:6" ht="12" customHeight="1" thickBot="1">
      <c r="A123" s="15" t="s">
        <v>19</v>
      </c>
      <c r="B123" s="113" t="s">
        <v>390</v>
      </c>
      <c r="C123" s="274">
        <f>SUM(C90+C106+C120)</f>
        <v>5153865000</v>
      </c>
      <c r="D123" s="274">
        <f>+D90+D106+D120</f>
        <v>1053816000</v>
      </c>
      <c r="E123" s="274">
        <f>+E90+E106+E120</f>
        <v>4100049000</v>
      </c>
      <c r="F123" s="274">
        <f>+F90+F106+F120</f>
        <v>0</v>
      </c>
    </row>
    <row r="124" spans="1:6" ht="12" customHeight="1" thickBot="1">
      <c r="A124" s="15" t="s">
        <v>20</v>
      </c>
      <c r="B124" s="113" t="s">
        <v>391</v>
      </c>
      <c r="C124" s="274"/>
      <c r="D124" s="274">
        <f>+D125+D126+D127</f>
        <v>0</v>
      </c>
      <c r="E124" s="274">
        <f>+E125+E126+E127</f>
        <v>0</v>
      </c>
      <c r="F124" s="274">
        <f>+F125+F126+F127</f>
        <v>0</v>
      </c>
    </row>
    <row r="125" spans="1:6" ht="12" customHeight="1">
      <c r="A125" s="13" t="s">
        <v>89</v>
      </c>
      <c r="B125" s="8" t="s">
        <v>392</v>
      </c>
      <c r="C125" s="246"/>
      <c r="D125" s="246"/>
      <c r="E125" s="246"/>
      <c r="F125" s="246"/>
    </row>
    <row r="126" spans="1:6" ht="12" customHeight="1">
      <c r="A126" s="13" t="s">
        <v>90</v>
      </c>
      <c r="B126" s="8" t="s">
        <v>393</v>
      </c>
      <c r="C126" s="246"/>
      <c r="D126" s="246"/>
      <c r="E126" s="246"/>
      <c r="F126" s="246"/>
    </row>
    <row r="127" spans="1:6" ht="12" customHeight="1" thickBot="1">
      <c r="A127" s="11" t="s">
        <v>91</v>
      </c>
      <c r="B127" s="6" t="s">
        <v>394</v>
      </c>
      <c r="C127" s="246"/>
      <c r="D127" s="246"/>
      <c r="E127" s="246"/>
      <c r="F127" s="246"/>
    </row>
    <row r="128" spans="1:6" ht="12" customHeight="1" thickBot="1">
      <c r="A128" s="15" t="s">
        <v>21</v>
      </c>
      <c r="B128" s="113" t="s">
        <v>454</v>
      </c>
      <c r="C128" s="274"/>
      <c r="D128" s="274">
        <f>+D129+D130+D131+D132</f>
        <v>0</v>
      </c>
      <c r="E128" s="274">
        <f>+E129+E130+E131+E132</f>
        <v>0</v>
      </c>
      <c r="F128" s="274">
        <f>+F129+F130+F131+F132</f>
        <v>0</v>
      </c>
    </row>
    <row r="129" spans="1:6" ht="12" customHeight="1">
      <c r="A129" s="13" t="s">
        <v>92</v>
      </c>
      <c r="B129" s="8" t="s">
        <v>395</v>
      </c>
      <c r="C129" s="246"/>
      <c r="D129" s="246"/>
      <c r="E129" s="246"/>
      <c r="F129" s="246"/>
    </row>
    <row r="130" spans="1:6" ht="12" customHeight="1">
      <c r="A130" s="13" t="s">
        <v>93</v>
      </c>
      <c r="B130" s="8" t="s">
        <v>396</v>
      </c>
      <c r="C130" s="246"/>
      <c r="D130" s="246"/>
      <c r="E130" s="246"/>
      <c r="F130" s="246"/>
    </row>
    <row r="131" spans="1:6" ht="12" customHeight="1">
      <c r="A131" s="13" t="s">
        <v>299</v>
      </c>
      <c r="B131" s="8" t="s">
        <v>397</v>
      </c>
      <c r="C131" s="246"/>
      <c r="D131" s="246"/>
      <c r="E131" s="246"/>
      <c r="F131" s="246"/>
    </row>
    <row r="132" spans="1:6" ht="12" customHeight="1" thickBot="1">
      <c r="A132" s="11" t="s">
        <v>300</v>
      </c>
      <c r="B132" s="6" t="s">
        <v>398</v>
      </c>
      <c r="C132" s="246"/>
      <c r="D132" s="246"/>
      <c r="E132" s="246"/>
      <c r="F132" s="246"/>
    </row>
    <row r="133" spans="1:6" ht="12" customHeight="1" thickBot="1">
      <c r="A133" s="15" t="s">
        <v>22</v>
      </c>
      <c r="B133" s="113" t="s">
        <v>399</v>
      </c>
      <c r="C133" s="279"/>
      <c r="D133" s="279">
        <f>+D134+D135+D136+D137</f>
        <v>0</v>
      </c>
      <c r="E133" s="279">
        <f>+E134+E135+E136+E137</f>
        <v>0</v>
      </c>
      <c r="F133" s="279">
        <f>+F134+F135+F136+F137</f>
        <v>0</v>
      </c>
    </row>
    <row r="134" spans="1:6" ht="12" customHeight="1">
      <c r="A134" s="13" t="s">
        <v>94</v>
      </c>
      <c r="B134" s="8" t="s">
        <v>400</v>
      </c>
      <c r="C134" s="246"/>
      <c r="D134" s="246"/>
      <c r="E134" s="246"/>
      <c r="F134" s="246"/>
    </row>
    <row r="135" spans="1:6" ht="12" customHeight="1">
      <c r="A135" s="13" t="s">
        <v>95</v>
      </c>
      <c r="B135" s="8" t="s">
        <v>410</v>
      </c>
      <c r="C135" s="246"/>
      <c r="D135" s="246"/>
      <c r="E135" s="246"/>
      <c r="F135" s="246"/>
    </row>
    <row r="136" spans="1:6" ht="12" customHeight="1">
      <c r="A136" s="13" t="s">
        <v>311</v>
      </c>
      <c r="B136" s="8" t="s">
        <v>401</v>
      </c>
      <c r="C136" s="246"/>
      <c r="D136" s="246"/>
      <c r="E136" s="246"/>
      <c r="F136" s="246"/>
    </row>
    <row r="137" spans="1:6" ht="12" customHeight="1" thickBot="1">
      <c r="A137" s="11" t="s">
        <v>312</v>
      </c>
      <c r="B137" s="6" t="s">
        <v>402</v>
      </c>
      <c r="C137" s="246"/>
      <c r="D137" s="246"/>
      <c r="E137" s="246"/>
      <c r="F137" s="246"/>
    </row>
    <row r="138" spans="1:6" ht="12" customHeight="1" thickBot="1">
      <c r="A138" s="15" t="s">
        <v>23</v>
      </c>
      <c r="B138" s="113" t="s">
        <v>403</v>
      </c>
      <c r="C138" s="281"/>
      <c r="D138" s="281">
        <f>+D139+D140+D141+D142</f>
        <v>0</v>
      </c>
      <c r="E138" s="281">
        <f>+E139+E140+E141+E142</f>
        <v>0</v>
      </c>
      <c r="F138" s="281">
        <f>+F139+F140+F141+F142</f>
        <v>0</v>
      </c>
    </row>
    <row r="139" spans="1:6" ht="12" customHeight="1">
      <c r="A139" s="13" t="s">
        <v>174</v>
      </c>
      <c r="B139" s="8" t="s">
        <v>404</v>
      </c>
      <c r="C139" s="246"/>
      <c r="D139" s="246"/>
      <c r="E139" s="246"/>
      <c r="F139" s="246"/>
    </row>
    <row r="140" spans="1:6" ht="12" customHeight="1">
      <c r="A140" s="13" t="s">
        <v>175</v>
      </c>
      <c r="B140" s="8" t="s">
        <v>405</v>
      </c>
      <c r="C140" s="246"/>
      <c r="D140" s="246"/>
      <c r="E140" s="246"/>
      <c r="F140" s="246"/>
    </row>
    <row r="141" spans="1:6" ht="12" customHeight="1">
      <c r="A141" s="13" t="s">
        <v>227</v>
      </c>
      <c r="B141" s="8" t="s">
        <v>406</v>
      </c>
      <c r="C141" s="246"/>
      <c r="D141" s="246"/>
      <c r="E141" s="246"/>
      <c r="F141" s="246"/>
    </row>
    <row r="142" spans="1:6" ht="12" customHeight="1" thickBot="1">
      <c r="A142" s="13" t="s">
        <v>314</v>
      </c>
      <c r="B142" s="8" t="s">
        <v>407</v>
      </c>
      <c r="C142" s="246"/>
      <c r="D142" s="246"/>
      <c r="E142" s="246"/>
      <c r="F142" s="246"/>
    </row>
    <row r="143" spans="1:9" ht="15" customHeight="1" thickBot="1">
      <c r="A143" s="15" t="s">
        <v>24</v>
      </c>
      <c r="B143" s="113" t="s">
        <v>408</v>
      </c>
      <c r="C143" s="379"/>
      <c r="D143" s="379">
        <f>+D124+D128+D133+D138</f>
        <v>0</v>
      </c>
      <c r="E143" s="379">
        <f>+E124+E128+E133+E138</f>
        <v>0</v>
      </c>
      <c r="F143" s="379">
        <f>+F124+F128+F133+F138</f>
        <v>0</v>
      </c>
      <c r="G143" s="380"/>
      <c r="H143" s="380"/>
      <c r="I143" s="380"/>
    </row>
    <row r="144" spans="1:7" s="366" customFormat="1" ht="12.75" customHeight="1" thickBot="1">
      <c r="A144" s="272" t="s">
        <v>25</v>
      </c>
      <c r="B144" s="343" t="s">
        <v>409</v>
      </c>
      <c r="C144" s="379">
        <f>SUM(+C123)</f>
        <v>5153865000</v>
      </c>
      <c r="D144" s="379">
        <f>+D123+D143</f>
        <v>1053816000</v>
      </c>
      <c r="E144" s="379">
        <f>+E123+E143</f>
        <v>4100049000</v>
      </c>
      <c r="F144" s="379">
        <f>+F123+F143</f>
        <v>0</v>
      </c>
      <c r="G144" s="550"/>
    </row>
    <row r="145" ht="7.5" customHeight="1" thickBot="1"/>
    <row r="146" spans="1:6" ht="16.5" customHeight="1" thickBot="1">
      <c r="A146" s="791" t="s">
        <v>411</v>
      </c>
      <c r="B146" s="792"/>
      <c r="C146" s="23"/>
      <c r="D146" s="364"/>
      <c r="E146" s="364"/>
      <c r="F146" s="364"/>
    </row>
    <row r="147" spans="1:6" ht="15" customHeight="1" thickBot="1">
      <c r="A147" s="790" t="s">
        <v>147</v>
      </c>
      <c r="B147" s="790"/>
      <c r="C147" s="282"/>
      <c r="D147" s="282"/>
      <c r="E147" s="282"/>
      <c r="F147" s="282" t="s">
        <v>726</v>
      </c>
    </row>
    <row r="148" spans="1:6" ht="24.75" customHeight="1" thickBot="1">
      <c r="A148" s="15">
        <v>1</v>
      </c>
      <c r="B148" s="23" t="s">
        <v>412</v>
      </c>
      <c r="C148" s="274">
        <f>+C60-C123</f>
        <v>-2644212137</v>
      </c>
      <c r="D148" s="274">
        <f>+D60-D123</f>
        <v>600117703</v>
      </c>
      <c r="E148" s="274">
        <f>+E60-E123</f>
        <v>-3244329840</v>
      </c>
      <c r="F148" s="274">
        <f>+F60-F123</f>
        <v>0</v>
      </c>
    </row>
    <row r="149" spans="1:6" ht="27.75" customHeight="1" thickBot="1">
      <c r="A149" s="15" t="s">
        <v>17</v>
      </c>
      <c r="B149" s="23" t="s">
        <v>413</v>
      </c>
      <c r="C149" s="274">
        <f>+C83-C143</f>
        <v>2644212137</v>
      </c>
      <c r="D149" s="274">
        <f>+D83-D143</f>
        <v>-600117703</v>
      </c>
      <c r="E149" s="274">
        <f>+E83-E143</f>
        <v>3244329840</v>
      </c>
      <c r="F149" s="274">
        <f>+F83-F143</f>
        <v>0</v>
      </c>
    </row>
  </sheetData>
  <sheetProtection/>
  <mergeCells count="12">
    <mergeCell ref="A2:B2"/>
    <mergeCell ref="A87:B87"/>
    <mergeCell ref="A147:B147"/>
    <mergeCell ref="A146:B146"/>
    <mergeCell ref="A1:F1"/>
    <mergeCell ref="A86:F86"/>
    <mergeCell ref="A3:A4"/>
    <mergeCell ref="B3:B4"/>
    <mergeCell ref="C3:F3"/>
    <mergeCell ref="B88:B89"/>
    <mergeCell ref="A88:A89"/>
    <mergeCell ref="C88:F88"/>
  </mergeCells>
  <printOptions horizontalCentered="1"/>
  <pageMargins left="0.7874015748031497" right="0.7874015748031497" top="1.1811023622047245" bottom="0.2755905511811024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Jászfényszaru Város Önkormányzat
2016. ÉVI KÖLTSÉGVETÉSÉNEK ÖSSZEVONT MÉRLEGE&amp;10
&amp;R&amp;"Times New Roman CE,Félkövér dőlt"&amp;11 2. Melléklet a ........./2016. (.......) önkormányzati rendelethez</oddHeader>
  </headerFooter>
  <rowBreaks count="1" manualBreakCount="1">
    <brk id="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3">
      <selection activeCell="E26" sqref="E26"/>
    </sheetView>
  </sheetViews>
  <sheetFormatPr defaultColWidth="9.375" defaultRowHeight="12.75"/>
  <cols>
    <col min="1" max="1" width="6.75390625" style="40" customWidth="1"/>
    <col min="2" max="2" width="55.125" style="178" customWidth="1"/>
    <col min="3" max="3" width="16.375" style="40" customWidth="1"/>
    <col min="4" max="4" width="55.125" style="40" customWidth="1"/>
    <col min="5" max="5" width="16.375" style="40" customWidth="1"/>
    <col min="6" max="6" width="4.75390625" style="40" customWidth="1"/>
    <col min="7" max="16384" width="9.375" style="40" customWidth="1"/>
  </cols>
  <sheetData>
    <row r="1" spans="2:6" ht="39.75" customHeight="1">
      <c r="B1" s="294" t="s">
        <v>151</v>
      </c>
      <c r="C1" s="295"/>
      <c r="D1" s="295"/>
      <c r="E1" s="295"/>
      <c r="F1" s="808" t="s">
        <v>663</v>
      </c>
    </row>
    <row r="2" spans="5:6" ht="14.25" thickBot="1">
      <c r="E2" s="296" t="s">
        <v>726</v>
      </c>
      <c r="F2" s="808"/>
    </row>
    <row r="3" spans="1:6" ht="18" customHeight="1" thickBot="1">
      <c r="A3" s="806" t="s">
        <v>66</v>
      </c>
      <c r="B3" s="297" t="s">
        <v>53</v>
      </c>
      <c r="C3" s="298"/>
      <c r="D3" s="297" t="s">
        <v>55</v>
      </c>
      <c r="E3" s="299"/>
      <c r="F3" s="808"/>
    </row>
    <row r="4" spans="1:6" s="300" customFormat="1" ht="35.25" customHeight="1" thickBot="1">
      <c r="A4" s="807"/>
      <c r="B4" s="179" t="s">
        <v>60</v>
      </c>
      <c r="C4" s="180" t="s">
        <v>659</v>
      </c>
      <c r="D4" s="179" t="s">
        <v>60</v>
      </c>
      <c r="E4" s="39" t="s">
        <v>659</v>
      </c>
      <c r="F4" s="808"/>
    </row>
    <row r="5" spans="1:6" s="305" customFormat="1" ht="12" customHeight="1" thickBot="1">
      <c r="A5" s="301">
        <v>1</v>
      </c>
      <c r="B5" s="302">
        <v>2</v>
      </c>
      <c r="C5" s="303" t="s">
        <v>18</v>
      </c>
      <c r="D5" s="302" t="s">
        <v>19</v>
      </c>
      <c r="E5" s="304" t="s">
        <v>20</v>
      </c>
      <c r="F5" s="808"/>
    </row>
    <row r="6" spans="1:6" ht="12.75" customHeight="1">
      <c r="A6" s="306" t="s">
        <v>16</v>
      </c>
      <c r="B6" s="307" t="s">
        <v>414</v>
      </c>
      <c r="C6" s="283">
        <f>'önkorm összesen'!C5</f>
        <v>159423863</v>
      </c>
      <c r="D6" s="307" t="s">
        <v>61</v>
      </c>
      <c r="E6" s="289">
        <f>'önkorm összesen'!C91</f>
        <v>463723000</v>
      </c>
      <c r="F6" s="808"/>
    </row>
    <row r="7" spans="1:6" ht="12.75" customHeight="1">
      <c r="A7" s="308" t="s">
        <v>17</v>
      </c>
      <c r="B7" s="309" t="s">
        <v>415</v>
      </c>
      <c r="C7" s="284">
        <f>'önkorm összesen'!C12</f>
        <v>18728000</v>
      </c>
      <c r="D7" s="309" t="s">
        <v>176</v>
      </c>
      <c r="E7" s="290">
        <f>'önkorm összesen'!C92</f>
        <v>136640000</v>
      </c>
      <c r="F7" s="808"/>
    </row>
    <row r="8" spans="1:6" ht="12.75" customHeight="1">
      <c r="A8" s="308" t="s">
        <v>18</v>
      </c>
      <c r="B8" s="309" t="s">
        <v>456</v>
      </c>
      <c r="C8" s="284"/>
      <c r="D8" s="309" t="s">
        <v>231</v>
      </c>
      <c r="E8" s="290">
        <f>'önkorm összesen'!C93</f>
        <v>477294000</v>
      </c>
      <c r="F8" s="808"/>
    </row>
    <row r="9" spans="1:6" ht="12.75" customHeight="1">
      <c r="A9" s="308" t="s">
        <v>19</v>
      </c>
      <c r="B9" s="309" t="s">
        <v>167</v>
      </c>
      <c r="C9" s="284">
        <f>'önkorm összesen'!C26</f>
        <v>1369900000</v>
      </c>
      <c r="D9" s="309" t="s">
        <v>177</v>
      </c>
      <c r="E9" s="290">
        <f>'önkorm összesen'!C94</f>
        <v>21700000</v>
      </c>
      <c r="F9" s="808"/>
    </row>
    <row r="10" spans="1:6" ht="12.75" customHeight="1">
      <c r="A10" s="308" t="s">
        <v>20</v>
      </c>
      <c r="B10" s="310" t="s">
        <v>416</v>
      </c>
      <c r="C10" s="284">
        <f>'önkorm összesen'!C50</f>
        <v>8820000</v>
      </c>
      <c r="D10" s="309" t="s">
        <v>178</v>
      </c>
      <c r="E10" s="290">
        <f>'önkorm összesen'!C95</f>
        <v>9910000</v>
      </c>
      <c r="F10" s="808"/>
    </row>
    <row r="11" spans="1:6" ht="12.75" customHeight="1">
      <c r="A11" s="308" t="s">
        <v>21</v>
      </c>
      <c r="B11" s="309" t="s">
        <v>417</v>
      </c>
      <c r="C11" s="285"/>
      <c r="D11" s="309" t="s">
        <v>47</v>
      </c>
      <c r="E11" s="290">
        <f>'7.sz.mell.CÉLTART műk'!D19</f>
        <v>141572000</v>
      </c>
      <c r="F11" s="808"/>
    </row>
    <row r="12" spans="1:6" ht="12.75" customHeight="1">
      <c r="A12" s="308" t="s">
        <v>22</v>
      </c>
      <c r="B12" s="309" t="s">
        <v>297</v>
      </c>
      <c r="C12" s="284">
        <f>'önkorm összesen'!C33</f>
        <v>152781000</v>
      </c>
      <c r="D12" s="36"/>
      <c r="E12" s="290"/>
      <c r="F12" s="808"/>
    </row>
    <row r="13" spans="1:6" ht="12.75" customHeight="1">
      <c r="A13" s="308" t="s">
        <v>23</v>
      </c>
      <c r="B13" s="36"/>
      <c r="C13" s="284"/>
      <c r="D13" s="36"/>
      <c r="E13" s="290"/>
      <c r="F13" s="808"/>
    </row>
    <row r="14" spans="1:6" ht="12.75" customHeight="1">
      <c r="A14" s="308" t="s">
        <v>24</v>
      </c>
      <c r="B14" s="381"/>
      <c r="C14" s="285"/>
      <c r="D14" s="36"/>
      <c r="E14" s="290"/>
      <c r="F14" s="808"/>
    </row>
    <row r="15" spans="1:6" ht="12.75" customHeight="1">
      <c r="A15" s="308" t="s">
        <v>25</v>
      </c>
      <c r="B15" s="36"/>
      <c r="C15" s="284"/>
      <c r="D15" s="36"/>
      <c r="E15" s="290"/>
      <c r="F15" s="808"/>
    </row>
    <row r="16" spans="1:6" ht="12.75" customHeight="1">
      <c r="A16" s="308" t="s">
        <v>26</v>
      </c>
      <c r="B16" s="36"/>
      <c r="C16" s="284"/>
      <c r="D16" s="36"/>
      <c r="E16" s="290"/>
      <c r="F16" s="808"/>
    </row>
    <row r="17" spans="1:6" ht="12.75" customHeight="1" thickBot="1">
      <c r="A17" s="308" t="s">
        <v>27</v>
      </c>
      <c r="B17" s="41"/>
      <c r="C17" s="286"/>
      <c r="D17" s="36"/>
      <c r="E17" s="291"/>
      <c r="F17" s="808"/>
    </row>
    <row r="18" spans="1:6" ht="15.75" customHeight="1" thickBot="1">
      <c r="A18" s="311" t="s">
        <v>28</v>
      </c>
      <c r="B18" s="114" t="s">
        <v>457</v>
      </c>
      <c r="C18" s="287">
        <f>+C6+C7+C9+C10+C12+C13+C14+C15+C16+C17</f>
        <v>1709652863</v>
      </c>
      <c r="D18" s="114" t="s">
        <v>425</v>
      </c>
      <c r="E18" s="292">
        <f>SUM(E6:E17)</f>
        <v>1250839000</v>
      </c>
      <c r="F18" s="808"/>
    </row>
    <row r="19" spans="1:6" ht="12.75" customHeight="1">
      <c r="A19" s="312" t="s">
        <v>29</v>
      </c>
      <c r="B19" s="313" t="s">
        <v>420</v>
      </c>
      <c r="C19" s="422">
        <f>+C20+C21+C22+C23</f>
        <v>0</v>
      </c>
      <c r="D19" s="314" t="s">
        <v>184</v>
      </c>
      <c r="E19" s="293"/>
      <c r="F19" s="808"/>
    </row>
    <row r="20" spans="1:6" ht="12.75" customHeight="1">
      <c r="A20" s="315" t="s">
        <v>30</v>
      </c>
      <c r="B20" s="314" t="s">
        <v>224</v>
      </c>
      <c r="C20" s="64"/>
      <c r="D20" s="314" t="s">
        <v>424</v>
      </c>
      <c r="E20" s="65"/>
      <c r="F20" s="808"/>
    </row>
    <row r="21" spans="1:6" ht="12.75" customHeight="1">
      <c r="A21" s="315" t="s">
        <v>31</v>
      </c>
      <c r="B21" s="314" t="s">
        <v>225</v>
      </c>
      <c r="C21" s="64"/>
      <c r="D21" s="314" t="s">
        <v>149</v>
      </c>
      <c r="E21" s="65"/>
      <c r="F21" s="808"/>
    </row>
    <row r="22" spans="1:6" ht="12.75" customHeight="1">
      <c r="A22" s="315" t="s">
        <v>32</v>
      </c>
      <c r="B22" s="314" t="s">
        <v>229</v>
      </c>
      <c r="C22" s="64"/>
      <c r="D22" s="314" t="s">
        <v>150</v>
      </c>
      <c r="E22" s="65"/>
      <c r="F22" s="808"/>
    </row>
    <row r="23" spans="1:6" ht="12.75" customHeight="1">
      <c r="A23" s="315" t="s">
        <v>33</v>
      </c>
      <c r="B23" s="314" t="s">
        <v>230</v>
      </c>
      <c r="C23" s="64"/>
      <c r="D23" s="313" t="s">
        <v>232</v>
      </c>
      <c r="E23" s="65"/>
      <c r="F23" s="808"/>
    </row>
    <row r="24" spans="1:6" ht="12.75" customHeight="1">
      <c r="A24" s="315" t="s">
        <v>34</v>
      </c>
      <c r="B24" s="314" t="s">
        <v>421</v>
      </c>
      <c r="C24" s="316">
        <f>+C25+C26</f>
        <v>0</v>
      </c>
      <c r="D24" s="314" t="s">
        <v>185</v>
      </c>
      <c r="E24" s="65"/>
      <c r="F24" s="808"/>
    </row>
    <row r="25" spans="1:6" ht="12.75" customHeight="1">
      <c r="A25" s="312" t="s">
        <v>35</v>
      </c>
      <c r="B25" s="313" t="s">
        <v>418</v>
      </c>
      <c r="C25" s="288"/>
      <c r="D25" s="307" t="s">
        <v>186</v>
      </c>
      <c r="E25" s="293"/>
      <c r="F25" s="808"/>
    </row>
    <row r="26" spans="1:6" ht="12.75" customHeight="1" thickBot="1">
      <c r="A26" s="315" t="s">
        <v>36</v>
      </c>
      <c r="B26" s="314" t="s">
        <v>419</v>
      </c>
      <c r="C26" s="64"/>
      <c r="D26" s="36"/>
      <c r="E26" s="65"/>
      <c r="F26" s="808"/>
    </row>
    <row r="27" spans="1:6" ht="15.75" customHeight="1" thickBot="1">
      <c r="A27" s="311" t="s">
        <v>37</v>
      </c>
      <c r="B27" s="114" t="s">
        <v>422</v>
      </c>
      <c r="C27" s="287">
        <f>+C19+C24</f>
        <v>0</v>
      </c>
      <c r="D27" s="114" t="s">
        <v>426</v>
      </c>
      <c r="E27" s="292">
        <f>SUM(E19:E26)</f>
        <v>0</v>
      </c>
      <c r="F27" s="808"/>
    </row>
    <row r="28" spans="1:6" ht="13.5" thickBot="1">
      <c r="A28" s="311" t="s">
        <v>38</v>
      </c>
      <c r="B28" s="317" t="s">
        <v>423</v>
      </c>
      <c r="C28" s="318">
        <f>+C18+C27</f>
        <v>1709652863</v>
      </c>
      <c r="D28" s="317" t="s">
        <v>427</v>
      </c>
      <c r="E28" s="318">
        <f>+E18+E27</f>
        <v>1250839000</v>
      </c>
      <c r="F28" s="808"/>
    </row>
    <row r="29" spans="1:6" ht="13.5" thickBot="1">
      <c r="A29" s="311" t="s">
        <v>39</v>
      </c>
      <c r="B29" s="317" t="s">
        <v>162</v>
      </c>
      <c r="C29" s="318" t="str">
        <f>IF(C18-E18&lt;0,E18-C18,"-")</f>
        <v>-</v>
      </c>
      <c r="D29" s="317" t="s">
        <v>163</v>
      </c>
      <c r="E29" s="318">
        <f>IF(C18-E18&gt;0,C18-E18,"-")</f>
        <v>458813863</v>
      </c>
      <c r="F29" s="808"/>
    </row>
    <row r="30" spans="1:6" ht="13.5" thickBot="1">
      <c r="A30" s="311" t="s">
        <v>40</v>
      </c>
      <c r="B30" s="317" t="s">
        <v>233</v>
      </c>
      <c r="C30" s="318" t="str">
        <f>IF(C18+C19-E28&lt;0,E28-(C18+C19),"-")</f>
        <v>-</v>
      </c>
      <c r="D30" s="317" t="s">
        <v>234</v>
      </c>
      <c r="E30" s="318">
        <f>IF(C18+C19-E28&gt;0,C18+C19-E28,"-")</f>
        <v>458813863</v>
      </c>
      <c r="F30" s="808"/>
    </row>
    <row r="31" spans="2:4" ht="17.25">
      <c r="B31" s="809"/>
      <c r="C31" s="809"/>
      <c r="D31" s="809"/>
    </row>
  </sheetData>
  <sheetProtection/>
  <mergeCells count="3">
    <mergeCell ref="A3:A4"/>
    <mergeCell ref="F1:F30"/>
    <mergeCell ref="B31:D3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4">
      <selection activeCell="E16" sqref="E16"/>
    </sheetView>
  </sheetViews>
  <sheetFormatPr defaultColWidth="9.375" defaultRowHeight="12.75"/>
  <cols>
    <col min="1" max="1" width="6.75390625" style="40" customWidth="1"/>
    <col min="2" max="2" width="44.50390625" style="178" customWidth="1"/>
    <col min="3" max="3" width="15.625" style="40" customWidth="1"/>
    <col min="4" max="4" width="44.375" style="40" customWidth="1"/>
    <col min="5" max="5" width="13.75390625" style="40" bestFit="1" customWidth="1"/>
    <col min="6" max="6" width="4.75390625" style="40" customWidth="1"/>
    <col min="7" max="16384" width="9.375" style="40" customWidth="1"/>
  </cols>
  <sheetData>
    <row r="1" spans="2:6" ht="30.75">
      <c r="B1" s="294" t="s">
        <v>152</v>
      </c>
      <c r="C1" s="295"/>
      <c r="D1" s="295"/>
      <c r="E1" s="295"/>
      <c r="F1" s="808" t="s">
        <v>662</v>
      </c>
    </row>
    <row r="2" spans="5:6" ht="14.25" thickBot="1">
      <c r="E2" s="296" t="s">
        <v>551</v>
      </c>
      <c r="F2" s="808"/>
    </row>
    <row r="3" spans="1:6" ht="13.5" thickBot="1">
      <c r="A3" s="810" t="s">
        <v>66</v>
      </c>
      <c r="B3" s="297" t="s">
        <v>53</v>
      </c>
      <c r="C3" s="298"/>
      <c r="D3" s="297" t="s">
        <v>55</v>
      </c>
      <c r="E3" s="299"/>
      <c r="F3" s="808"/>
    </row>
    <row r="4" spans="1:6" s="300" customFormat="1" ht="26.25" customHeight="1" thickBot="1">
      <c r="A4" s="811"/>
      <c r="B4" s="179" t="s">
        <v>60</v>
      </c>
      <c r="C4" s="180" t="s">
        <v>659</v>
      </c>
      <c r="D4" s="179" t="s">
        <v>60</v>
      </c>
      <c r="E4" s="180" t="s">
        <v>659</v>
      </c>
      <c r="F4" s="808"/>
    </row>
    <row r="5" spans="1:6" s="300" customFormat="1" ht="13.5" thickBot="1">
      <c r="A5" s="301">
        <v>1</v>
      </c>
      <c r="B5" s="302">
        <v>2</v>
      </c>
      <c r="C5" s="303">
        <v>3</v>
      </c>
      <c r="D5" s="302">
        <v>4</v>
      </c>
      <c r="E5" s="304">
        <v>5</v>
      </c>
      <c r="F5" s="808"/>
    </row>
    <row r="6" spans="1:6" ht="12.75" customHeight="1">
      <c r="A6" s="306" t="s">
        <v>16</v>
      </c>
      <c r="B6" s="307" t="s">
        <v>428</v>
      </c>
      <c r="C6" s="283">
        <f>'önkorm összesen'!C19</f>
        <v>0</v>
      </c>
      <c r="D6" s="307" t="s">
        <v>226</v>
      </c>
      <c r="E6" s="289">
        <f>'önkorm összesen'!C107</f>
        <v>148616000</v>
      </c>
      <c r="F6" s="808"/>
    </row>
    <row r="7" spans="1:6" ht="12.75">
      <c r="A7" s="308" t="s">
        <v>17</v>
      </c>
      <c r="B7" s="309" t="s">
        <v>429</v>
      </c>
      <c r="C7" s="284"/>
      <c r="D7" s="309" t="s">
        <v>434</v>
      </c>
      <c r="E7" s="290"/>
      <c r="F7" s="808"/>
    </row>
    <row r="8" spans="1:6" ht="12.75" customHeight="1">
      <c r="A8" s="308" t="s">
        <v>18</v>
      </c>
      <c r="B8" s="309" t="s">
        <v>9</v>
      </c>
      <c r="C8" s="284">
        <v>800000000</v>
      </c>
      <c r="D8" s="309" t="s">
        <v>180</v>
      </c>
      <c r="E8" s="290">
        <f>'önkorm összesen'!C109</f>
        <v>2500000</v>
      </c>
      <c r="F8" s="808"/>
    </row>
    <row r="9" spans="1:6" ht="12.75" customHeight="1">
      <c r="A9" s="308" t="s">
        <v>19</v>
      </c>
      <c r="B9" s="309" t="s">
        <v>430</v>
      </c>
      <c r="C9" s="284"/>
      <c r="D9" s="309" t="s">
        <v>435</v>
      </c>
      <c r="E9" s="290"/>
      <c r="F9" s="808"/>
    </row>
    <row r="10" spans="1:6" ht="12.75" customHeight="1">
      <c r="A10" s="308" t="s">
        <v>20</v>
      </c>
      <c r="B10" s="309" t="s">
        <v>431</v>
      </c>
      <c r="C10" s="284"/>
      <c r="D10" s="309" t="s">
        <v>228</v>
      </c>
      <c r="E10" s="290">
        <v>26000000</v>
      </c>
      <c r="F10" s="808"/>
    </row>
    <row r="11" spans="1:6" ht="12.75" customHeight="1">
      <c r="A11" s="308" t="s">
        <v>21</v>
      </c>
      <c r="B11" s="309" t="s">
        <v>432</v>
      </c>
      <c r="C11" s="285"/>
      <c r="D11" s="309"/>
      <c r="E11" s="290"/>
      <c r="F11" s="808"/>
    </row>
    <row r="12" spans="1:6" ht="12.75" customHeight="1">
      <c r="A12" s="308" t="s">
        <v>22</v>
      </c>
      <c r="B12" s="36"/>
      <c r="C12" s="284"/>
      <c r="D12" s="36"/>
      <c r="E12" s="290"/>
      <c r="F12" s="808"/>
    </row>
    <row r="13" spans="1:6" ht="12.75" customHeight="1">
      <c r="A13" s="308" t="s">
        <v>23</v>
      </c>
      <c r="B13" s="36"/>
      <c r="C13" s="284"/>
      <c r="D13" s="36"/>
      <c r="E13" s="290"/>
      <c r="F13" s="808"/>
    </row>
    <row r="14" spans="1:6" ht="12.75" customHeight="1">
      <c r="A14" s="308" t="s">
        <v>24</v>
      </c>
      <c r="B14" s="36"/>
      <c r="C14" s="285"/>
      <c r="D14" s="36"/>
      <c r="E14" s="290"/>
      <c r="F14" s="808"/>
    </row>
    <row r="15" spans="1:6" ht="12.75">
      <c r="A15" s="308" t="s">
        <v>25</v>
      </c>
      <c r="B15" s="36"/>
      <c r="C15" s="285"/>
      <c r="D15" s="36"/>
      <c r="E15" s="290"/>
      <c r="F15" s="808"/>
    </row>
    <row r="16" spans="1:6" ht="12.75" customHeight="1" thickBot="1">
      <c r="A16" s="354" t="s">
        <v>26</v>
      </c>
      <c r="B16" s="382"/>
      <c r="C16" s="356"/>
      <c r="D16" s="355" t="s">
        <v>47</v>
      </c>
      <c r="E16" s="334">
        <f>'7.sz.mell.CÉLTART felh'!D28</f>
        <v>3725910000</v>
      </c>
      <c r="F16" s="808"/>
    </row>
    <row r="17" spans="1:6" ht="15.75" customHeight="1" thickBot="1">
      <c r="A17" s="311" t="s">
        <v>27</v>
      </c>
      <c r="B17" s="114" t="s">
        <v>458</v>
      </c>
      <c r="C17" s="287">
        <f>+C6+C8+C9+C11+C12+C13+C14+C15+C16</f>
        <v>800000000</v>
      </c>
      <c r="D17" s="114" t="s">
        <v>459</v>
      </c>
      <c r="E17" s="292">
        <f>+E6+E8+E10+E11+E12+E13+E14+E15+E16</f>
        <v>3903026000</v>
      </c>
      <c r="F17" s="808"/>
    </row>
    <row r="18" spans="1:6" ht="12.75" customHeight="1">
      <c r="A18" s="306" t="s">
        <v>28</v>
      </c>
      <c r="B18" s="320" t="s">
        <v>246</v>
      </c>
      <c r="C18" s="327">
        <f>+C19+C20+C21+C22+C23</f>
        <v>0</v>
      </c>
      <c r="D18" s="314" t="s">
        <v>184</v>
      </c>
      <c r="E18" s="62"/>
      <c r="F18" s="808"/>
    </row>
    <row r="19" spans="1:6" ht="12.75" customHeight="1">
      <c r="A19" s="308" t="s">
        <v>29</v>
      </c>
      <c r="B19" s="321" t="s">
        <v>235</v>
      </c>
      <c r="C19" s="64"/>
      <c r="D19" s="314" t="s">
        <v>187</v>
      </c>
      <c r="E19" s="65"/>
      <c r="F19" s="808"/>
    </row>
    <row r="20" spans="1:6" ht="12.75" customHeight="1">
      <c r="A20" s="306" t="s">
        <v>30</v>
      </c>
      <c r="B20" s="321" t="s">
        <v>236</v>
      </c>
      <c r="C20" s="64"/>
      <c r="D20" s="314" t="s">
        <v>149</v>
      </c>
      <c r="E20" s="65"/>
      <c r="F20" s="808"/>
    </row>
    <row r="21" spans="1:6" ht="12.75" customHeight="1">
      <c r="A21" s="308" t="s">
        <v>31</v>
      </c>
      <c r="B21" s="321" t="s">
        <v>237</v>
      </c>
      <c r="C21" s="64"/>
      <c r="D21" s="314" t="s">
        <v>150</v>
      </c>
      <c r="E21" s="65"/>
      <c r="F21" s="808"/>
    </row>
    <row r="22" spans="1:6" ht="12.75" customHeight="1">
      <c r="A22" s="306" t="s">
        <v>32</v>
      </c>
      <c r="B22" s="321" t="s">
        <v>238</v>
      </c>
      <c r="C22" s="64"/>
      <c r="D22" s="313" t="s">
        <v>232</v>
      </c>
      <c r="E22" s="65"/>
      <c r="F22" s="808"/>
    </row>
    <row r="23" spans="1:6" ht="12.75" customHeight="1">
      <c r="A23" s="308" t="s">
        <v>33</v>
      </c>
      <c r="B23" s="322" t="s">
        <v>239</v>
      </c>
      <c r="C23" s="64"/>
      <c r="D23" s="314" t="s">
        <v>188</v>
      </c>
      <c r="E23" s="65"/>
      <c r="F23" s="808"/>
    </row>
    <row r="24" spans="1:6" ht="12.75" customHeight="1">
      <c r="A24" s="306" t="s">
        <v>34</v>
      </c>
      <c r="B24" s="323" t="s">
        <v>240</v>
      </c>
      <c r="C24" s="316">
        <f>+C25+C26+C27+C28+C29</f>
        <v>0</v>
      </c>
      <c r="D24" s="324" t="s">
        <v>186</v>
      </c>
      <c r="E24" s="65"/>
      <c r="F24" s="808"/>
    </row>
    <row r="25" spans="1:6" ht="12.75" customHeight="1">
      <c r="A25" s="308" t="s">
        <v>35</v>
      </c>
      <c r="B25" s="322" t="s">
        <v>241</v>
      </c>
      <c r="C25" s="64"/>
      <c r="D25" s="324" t="s">
        <v>436</v>
      </c>
      <c r="E25" s="65"/>
      <c r="F25" s="808"/>
    </row>
    <row r="26" spans="1:6" ht="12.75" customHeight="1">
      <c r="A26" s="306" t="s">
        <v>36</v>
      </c>
      <c r="B26" s="322" t="s">
        <v>242</v>
      </c>
      <c r="C26" s="64"/>
      <c r="D26" s="319"/>
      <c r="E26" s="65"/>
      <c r="F26" s="808"/>
    </row>
    <row r="27" spans="1:6" ht="12.75" customHeight="1">
      <c r="A27" s="308" t="s">
        <v>37</v>
      </c>
      <c r="B27" s="321" t="s">
        <v>243</v>
      </c>
      <c r="C27" s="64"/>
      <c r="D27" s="111"/>
      <c r="E27" s="65"/>
      <c r="F27" s="808"/>
    </row>
    <row r="28" spans="1:6" ht="12.75" customHeight="1">
      <c r="A28" s="306" t="s">
        <v>38</v>
      </c>
      <c r="B28" s="325" t="s">
        <v>244</v>
      </c>
      <c r="C28" s="64"/>
      <c r="D28" s="36"/>
      <c r="E28" s="65"/>
      <c r="F28" s="808"/>
    </row>
    <row r="29" spans="1:6" ht="12.75" customHeight="1" thickBot="1">
      <c r="A29" s="308" t="s">
        <v>39</v>
      </c>
      <c r="B29" s="326" t="s">
        <v>245</v>
      </c>
      <c r="C29" s="64"/>
      <c r="D29" s="111"/>
      <c r="E29" s="65"/>
      <c r="F29" s="808"/>
    </row>
    <row r="30" spans="1:6" ht="21.75" customHeight="1" thickBot="1">
      <c r="A30" s="311" t="s">
        <v>40</v>
      </c>
      <c r="B30" s="114" t="s">
        <v>433</v>
      </c>
      <c r="C30" s="287">
        <f>+C18+C24</f>
        <v>0</v>
      </c>
      <c r="D30" s="114" t="s">
        <v>437</v>
      </c>
      <c r="E30" s="292">
        <f>SUM(E18:E29)</f>
        <v>0</v>
      </c>
      <c r="F30" s="808"/>
    </row>
    <row r="31" spans="1:6" ht="13.5" thickBot="1">
      <c r="A31" s="311" t="s">
        <v>41</v>
      </c>
      <c r="B31" s="317" t="s">
        <v>438</v>
      </c>
      <c r="C31" s="318">
        <f>+C17+C30</f>
        <v>800000000</v>
      </c>
      <c r="D31" s="317" t="s">
        <v>439</v>
      </c>
      <c r="E31" s="318">
        <f>+E17+E30</f>
        <v>3903026000</v>
      </c>
      <c r="F31" s="808"/>
    </row>
    <row r="32" spans="1:6" ht="13.5" thickBot="1">
      <c r="A32" s="311" t="s">
        <v>42</v>
      </c>
      <c r="B32" s="317" t="s">
        <v>162</v>
      </c>
      <c r="C32" s="318">
        <f>IF(C17-E17&lt;0,E17-C17,"-")</f>
        <v>3103026000</v>
      </c>
      <c r="D32" s="317" t="s">
        <v>163</v>
      </c>
      <c r="E32" s="318" t="str">
        <f>IF(C17-E17&gt;0,C17-E17,"-")</f>
        <v>-</v>
      </c>
      <c r="F32" s="808"/>
    </row>
    <row r="33" spans="1:6" ht="13.5" thickBot="1">
      <c r="A33" s="311" t="s">
        <v>43</v>
      </c>
      <c r="B33" s="317" t="s">
        <v>233</v>
      </c>
      <c r="C33" s="318">
        <f>IF(C17+C18-E31&lt;0,E31-(C17+C18),"-")</f>
        <v>3103026000</v>
      </c>
      <c r="D33" s="317" t="s">
        <v>234</v>
      </c>
      <c r="E33" s="318" t="str">
        <f>IF(C17+C18-E31&gt;0,C17+C18-E31,"-")</f>
        <v>-</v>
      </c>
      <c r="F33" s="808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15" t="s">
        <v>144</v>
      </c>
      <c r="E1" s="118" t="s">
        <v>148</v>
      </c>
    </row>
    <row r="3" spans="1:5" ht="12.75">
      <c r="A3" s="122"/>
      <c r="B3" s="123"/>
      <c r="C3" s="122"/>
      <c r="D3" s="125"/>
      <c r="E3" s="123"/>
    </row>
    <row r="4" spans="1:5" ht="15">
      <c r="A4" s="72" t="s">
        <v>440</v>
      </c>
      <c r="B4" s="124"/>
      <c r="C4" s="129"/>
      <c r="D4" s="125"/>
      <c r="E4" s="123"/>
    </row>
    <row r="5" spans="1:5" ht="12.75">
      <c r="A5" s="122"/>
      <c r="B5" s="123"/>
      <c r="C5" s="122"/>
      <c r="D5" s="125"/>
      <c r="E5" s="123"/>
    </row>
    <row r="6" spans="1:5" ht="12.75">
      <c r="A6" s="122" t="s">
        <v>442</v>
      </c>
      <c r="B6" s="123">
        <f>+'önkorm összesen'!C60</f>
        <v>2509652863</v>
      </c>
      <c r="C6" s="122" t="s">
        <v>443</v>
      </c>
      <c r="D6" s="125">
        <f>+'működési mérleg'!C18+'felhalm mérleg'!C17</f>
        <v>2509652863</v>
      </c>
      <c r="E6" s="123">
        <f aca="true" t="shared" si="0" ref="E6:E15">+B6-D6</f>
        <v>0</v>
      </c>
    </row>
    <row r="7" spans="1:5" ht="12.75">
      <c r="A7" s="122" t="s">
        <v>444</v>
      </c>
      <c r="B7" s="123">
        <f>+'önkorm összesen'!C83</f>
        <v>2644212137</v>
      </c>
      <c r="C7" s="122" t="s">
        <v>445</v>
      </c>
      <c r="D7" s="125">
        <f>+'működési mérleg'!C27+'felhalm mérleg'!C30</f>
        <v>0</v>
      </c>
      <c r="E7" s="123">
        <f t="shared" si="0"/>
        <v>2644212137</v>
      </c>
    </row>
    <row r="8" spans="1:5" ht="12.75">
      <c r="A8" s="122" t="s">
        <v>446</v>
      </c>
      <c r="B8" s="123">
        <f>+'önkorm összesen'!C84</f>
        <v>5153865000</v>
      </c>
      <c r="C8" s="122" t="s">
        <v>447</v>
      </c>
      <c r="D8" s="125">
        <f>+'működési mérleg'!C28+'felhalm mérleg'!C31</f>
        <v>2509652863</v>
      </c>
      <c r="E8" s="123">
        <f t="shared" si="0"/>
        <v>2644212137</v>
      </c>
    </row>
    <row r="9" spans="1:5" ht="12.75">
      <c r="A9" s="122"/>
      <c r="B9" s="123"/>
      <c r="C9" s="122"/>
      <c r="D9" s="125"/>
      <c r="E9" s="123"/>
    </row>
    <row r="10" spans="1:5" ht="12.75">
      <c r="A10" s="122"/>
      <c r="B10" s="123"/>
      <c r="C10" s="122"/>
      <c r="D10" s="125"/>
      <c r="E10" s="123"/>
    </row>
    <row r="11" spans="1:5" ht="15">
      <c r="A11" s="72" t="s">
        <v>441</v>
      </c>
      <c r="B11" s="124"/>
      <c r="C11" s="129"/>
      <c r="D11" s="125"/>
      <c r="E11" s="123"/>
    </row>
    <row r="12" spans="1:5" ht="12.75">
      <c r="A12" s="122"/>
      <c r="B12" s="123"/>
      <c r="C12" s="122"/>
      <c r="D12" s="125"/>
      <c r="E12" s="123"/>
    </row>
    <row r="13" spans="1:5" ht="12.75">
      <c r="A13" s="122" t="s">
        <v>451</v>
      </c>
      <c r="B13" s="123">
        <f>+'önkorm összesen'!C123</f>
        <v>5153865000</v>
      </c>
      <c r="C13" s="122" t="s">
        <v>450</v>
      </c>
      <c r="D13" s="125">
        <f>+'működési mérleg'!E18+'felhalm mérleg'!E17</f>
        <v>5153865000</v>
      </c>
      <c r="E13" s="123">
        <f t="shared" si="0"/>
        <v>0</v>
      </c>
    </row>
    <row r="14" spans="1:5" ht="12.75">
      <c r="A14" s="122" t="s">
        <v>253</v>
      </c>
      <c r="B14" s="123">
        <f>+'önkorm összesen'!C143</f>
        <v>0</v>
      </c>
      <c r="C14" s="122" t="s">
        <v>449</v>
      </c>
      <c r="D14" s="125">
        <f>+'működési mérleg'!E27+'felhalm mérleg'!E30</f>
        <v>0</v>
      </c>
      <c r="E14" s="123">
        <f t="shared" si="0"/>
        <v>0</v>
      </c>
    </row>
    <row r="15" spans="1:5" ht="12.75">
      <c r="A15" s="122" t="s">
        <v>452</v>
      </c>
      <c r="B15" s="123">
        <f>+'önkorm összesen'!C144</f>
        <v>5153865000</v>
      </c>
      <c r="C15" s="122" t="s">
        <v>448</v>
      </c>
      <c r="D15" s="125">
        <f>+'működési mérleg'!E28+'felhalm mérleg'!E31</f>
        <v>5153865000</v>
      </c>
      <c r="E15" s="123">
        <f t="shared" si="0"/>
        <v>0</v>
      </c>
    </row>
    <row r="16" spans="1:5" ht="12.75">
      <c r="A16" s="116"/>
      <c r="B16" s="116"/>
      <c r="C16" s="122"/>
      <c r="D16" s="125"/>
      <c r="E16" s="117"/>
    </row>
    <row r="17" spans="1:5" ht="12.75">
      <c r="A17" s="116"/>
      <c r="B17" s="116"/>
      <c r="C17" s="116"/>
      <c r="D17" s="116"/>
      <c r="E17" s="116"/>
    </row>
    <row r="18" spans="1:5" ht="12.75">
      <c r="A18" s="116"/>
      <c r="B18" s="116"/>
      <c r="C18" s="116"/>
      <c r="D18" s="116"/>
      <c r="E18" s="116"/>
    </row>
    <row r="19" spans="1:5" ht="12.75">
      <c r="A19" s="116"/>
      <c r="B19" s="116"/>
      <c r="C19" s="116"/>
      <c r="D19" s="116"/>
      <c r="E19" s="116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E2" sqref="E2:F2"/>
    </sheetView>
  </sheetViews>
  <sheetFormatPr defaultColWidth="9.375" defaultRowHeight="12.75"/>
  <cols>
    <col min="1" max="1" width="5.625" style="131" customWidth="1"/>
    <col min="2" max="2" width="27.50390625" style="131" customWidth="1"/>
    <col min="3" max="3" width="11.50390625" style="131" customWidth="1"/>
    <col min="4" max="4" width="10.625" style="131" customWidth="1"/>
    <col min="5" max="5" width="11.375" style="131" customWidth="1"/>
    <col min="6" max="6" width="10.50390625" style="131" customWidth="1"/>
    <col min="7" max="16384" width="9.375" style="131" customWidth="1"/>
  </cols>
  <sheetData>
    <row r="1" spans="1:6" ht="33" customHeight="1">
      <c r="A1" s="812" t="s">
        <v>564</v>
      </c>
      <c r="B1" s="812"/>
      <c r="C1" s="812"/>
      <c r="D1" s="812"/>
      <c r="E1" s="812"/>
      <c r="F1" s="812"/>
    </row>
    <row r="2" spans="1:7" ht="15.75" customHeight="1" thickBot="1">
      <c r="A2" s="132"/>
      <c r="B2" s="132"/>
      <c r="C2" s="813"/>
      <c r="D2" s="813"/>
      <c r="E2" s="820" t="s">
        <v>726</v>
      </c>
      <c r="F2" s="820"/>
      <c r="G2" s="139"/>
    </row>
    <row r="3" spans="1:6" ht="63" customHeight="1">
      <c r="A3" s="816" t="s">
        <v>14</v>
      </c>
      <c r="B3" s="818" t="s">
        <v>191</v>
      </c>
      <c r="C3" s="818" t="s">
        <v>254</v>
      </c>
      <c r="D3" s="818"/>
      <c r="E3" s="818"/>
      <c r="F3" s="814" t="s">
        <v>249</v>
      </c>
    </row>
    <row r="4" spans="1:6" ht="14.25" thickBot="1">
      <c r="A4" s="817"/>
      <c r="B4" s="819"/>
      <c r="C4" s="134" t="s">
        <v>248</v>
      </c>
      <c r="D4" s="134" t="s">
        <v>453</v>
      </c>
      <c r="E4" s="134" t="s">
        <v>661</v>
      </c>
      <c r="F4" s="815"/>
    </row>
    <row r="5" spans="1:6" ht="14.2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 ht="13.5">
      <c r="A6" s="135" t="s">
        <v>16</v>
      </c>
      <c r="B6" s="156"/>
      <c r="C6" s="157"/>
      <c r="D6" s="157"/>
      <c r="E6" s="157"/>
      <c r="F6" s="142">
        <f>SUM(C6:E6)</f>
        <v>0</v>
      </c>
    </row>
    <row r="7" spans="1:6" ht="13.5">
      <c r="A7" s="133" t="s">
        <v>17</v>
      </c>
      <c r="B7" s="158"/>
      <c r="C7" s="159"/>
      <c r="D7" s="159"/>
      <c r="E7" s="159"/>
      <c r="F7" s="143">
        <f>SUM(C7:E7)</f>
        <v>0</v>
      </c>
    </row>
    <row r="8" spans="1:6" ht="13.5">
      <c r="A8" s="133" t="s">
        <v>18</v>
      </c>
      <c r="B8" s="158"/>
      <c r="C8" s="159"/>
      <c r="D8" s="159"/>
      <c r="E8" s="159"/>
      <c r="F8" s="143">
        <f>SUM(C8:E8)</f>
        <v>0</v>
      </c>
    </row>
    <row r="9" spans="1:6" ht="13.5">
      <c r="A9" s="133" t="s">
        <v>19</v>
      </c>
      <c r="B9" s="158"/>
      <c r="C9" s="159"/>
      <c r="D9" s="159"/>
      <c r="E9" s="159"/>
      <c r="F9" s="143">
        <f>SUM(C9:E9)</f>
        <v>0</v>
      </c>
    </row>
    <row r="10" spans="1:6" ht="14.25" thickBot="1">
      <c r="A10" s="140" t="s">
        <v>20</v>
      </c>
      <c r="B10" s="160"/>
      <c r="C10" s="161"/>
      <c r="D10" s="161"/>
      <c r="E10" s="161"/>
      <c r="F10" s="143">
        <f>SUM(C10:E10)</f>
        <v>0</v>
      </c>
    </row>
    <row r="11" spans="1:6" s="410" customFormat="1" ht="14.25" thickBot="1">
      <c r="A11" s="407" t="s">
        <v>21</v>
      </c>
      <c r="B11" s="141" t="s">
        <v>192</v>
      </c>
      <c r="C11" s="408">
        <f>SUM(C6:C10)</f>
        <v>0</v>
      </c>
      <c r="D11" s="408">
        <f>SUM(D6:D10)</f>
        <v>0</v>
      </c>
      <c r="E11" s="408">
        <f>SUM(E6:E10)</f>
        <v>0</v>
      </c>
      <c r="F11" s="40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...../2016.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7" sqref="C7"/>
    </sheetView>
  </sheetViews>
  <sheetFormatPr defaultColWidth="9.375" defaultRowHeight="12.75"/>
  <cols>
    <col min="1" max="1" width="5.625" style="131" customWidth="1"/>
    <col min="2" max="2" width="68.625" style="131" customWidth="1"/>
    <col min="3" max="3" width="19.50390625" style="131" customWidth="1"/>
    <col min="4" max="16384" width="9.375" style="131" customWidth="1"/>
  </cols>
  <sheetData>
    <row r="1" spans="1:3" ht="33" customHeight="1">
      <c r="A1" s="812" t="s">
        <v>565</v>
      </c>
      <c r="B1" s="812"/>
      <c r="C1" s="812"/>
    </row>
    <row r="2" spans="1:4" ht="15.75" customHeight="1" thickBot="1">
      <c r="A2" s="132"/>
      <c r="B2" s="132"/>
      <c r="C2" s="144" t="s">
        <v>726</v>
      </c>
      <c r="D2" s="139"/>
    </row>
    <row r="3" spans="1:3" ht="26.25" customHeight="1" thickBot="1">
      <c r="A3" s="162" t="s">
        <v>14</v>
      </c>
      <c r="B3" s="163" t="s">
        <v>189</v>
      </c>
      <c r="C3" s="164" t="s">
        <v>659</v>
      </c>
    </row>
    <row r="4" spans="1:3" ht="14.25" thickBot="1">
      <c r="A4" s="165">
        <v>1</v>
      </c>
      <c r="B4" s="166">
        <v>2</v>
      </c>
      <c r="C4" s="167">
        <v>3</v>
      </c>
    </row>
    <row r="5" spans="1:3" ht="13.5">
      <c r="A5" s="168" t="s">
        <v>16</v>
      </c>
      <c r="B5" s="331" t="s">
        <v>54</v>
      </c>
      <c r="C5" s="328">
        <f>'önkorm összesen'!C27</f>
        <v>1356000000</v>
      </c>
    </row>
    <row r="6" spans="1:3" ht="24">
      <c r="A6" s="169" t="s">
        <v>17</v>
      </c>
      <c r="B6" s="346" t="s">
        <v>250</v>
      </c>
      <c r="C6" s="329"/>
    </row>
    <row r="7" spans="1:3" ht="13.5">
      <c r="A7" s="169" t="s">
        <v>18</v>
      </c>
      <c r="B7" s="347" t="s">
        <v>493</v>
      </c>
      <c r="C7" s="329"/>
    </row>
    <row r="8" spans="1:3" ht="24">
      <c r="A8" s="169" t="s">
        <v>19</v>
      </c>
      <c r="B8" s="347" t="s">
        <v>252</v>
      </c>
      <c r="C8" s="329"/>
    </row>
    <row r="9" spans="1:3" ht="13.5">
      <c r="A9" s="170" t="s">
        <v>20</v>
      </c>
      <c r="B9" s="347" t="s">
        <v>251</v>
      </c>
      <c r="C9" s="330"/>
    </row>
    <row r="10" spans="1:3" ht="14.25" thickBot="1">
      <c r="A10" s="169" t="s">
        <v>21</v>
      </c>
      <c r="B10" s="348" t="s">
        <v>190</v>
      </c>
      <c r="C10" s="329"/>
    </row>
    <row r="11" spans="1:3" ht="14.25" thickBot="1">
      <c r="A11" s="821" t="s">
        <v>193</v>
      </c>
      <c r="B11" s="822"/>
      <c r="C11" s="171">
        <f>SUM(C5:C10)</f>
        <v>1356000000</v>
      </c>
    </row>
    <row r="12" spans="1:3" ht="23.25" customHeight="1">
      <c r="A12" s="823" t="s">
        <v>223</v>
      </c>
      <c r="B12" s="823"/>
      <c r="C12" s="82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...../2016.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2" sqref="C2"/>
    </sheetView>
  </sheetViews>
  <sheetFormatPr defaultColWidth="9.375" defaultRowHeight="12.75"/>
  <cols>
    <col min="1" max="1" width="5.625" style="131" customWidth="1"/>
    <col min="2" max="2" width="40.375" style="131" customWidth="1"/>
    <col min="3" max="3" width="15.50390625" style="131" customWidth="1"/>
    <col min="4" max="16384" width="9.375" style="131" customWidth="1"/>
  </cols>
  <sheetData>
    <row r="1" spans="1:3" ht="33" customHeight="1">
      <c r="A1" s="812" t="s">
        <v>660</v>
      </c>
      <c r="B1" s="812"/>
      <c r="C1" s="812"/>
    </row>
    <row r="2" spans="1:4" ht="15.75" customHeight="1" thickBot="1">
      <c r="A2" s="132"/>
      <c r="B2" s="132"/>
      <c r="C2" s="144" t="s">
        <v>726</v>
      </c>
      <c r="D2" s="139"/>
    </row>
    <row r="3" spans="1:3" ht="26.25" customHeight="1" thickBot="1">
      <c r="A3" s="162" t="s">
        <v>14</v>
      </c>
      <c r="B3" s="163" t="s">
        <v>194</v>
      </c>
      <c r="C3" s="164" t="s">
        <v>221</v>
      </c>
    </row>
    <row r="4" spans="1:3" ht="14.25" thickBot="1">
      <c r="A4" s="165">
        <v>1</v>
      </c>
      <c r="B4" s="166">
        <v>2</v>
      </c>
      <c r="C4" s="167">
        <v>3</v>
      </c>
    </row>
    <row r="5" spans="1:3" ht="13.5">
      <c r="A5" s="168" t="s">
        <v>16</v>
      </c>
      <c r="B5" s="175"/>
      <c r="C5" s="172"/>
    </row>
    <row r="6" spans="1:3" ht="13.5">
      <c r="A6" s="169" t="s">
        <v>17</v>
      </c>
      <c r="B6" s="176"/>
      <c r="C6" s="173"/>
    </row>
    <row r="7" spans="1:3" ht="14.25" thickBot="1">
      <c r="A7" s="170" t="s">
        <v>18</v>
      </c>
      <c r="B7" s="177"/>
      <c r="C7" s="174"/>
    </row>
    <row r="8" spans="1:3" s="410" customFormat="1" ht="21" customHeight="1" thickBot="1">
      <c r="A8" s="411" t="s">
        <v>19</v>
      </c>
      <c r="B8" s="119" t="s">
        <v>195</v>
      </c>
      <c r="C8" s="17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...../2016.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Tamus Mária</cp:lastModifiedBy>
  <cp:lastPrinted>2016-03-02T14:19:13Z</cp:lastPrinted>
  <dcterms:created xsi:type="dcterms:W3CDTF">1999-10-30T10:30:45Z</dcterms:created>
  <dcterms:modified xsi:type="dcterms:W3CDTF">2016-03-02T14:31:24Z</dcterms:modified>
  <cp:category/>
  <cp:version/>
  <cp:contentType/>
  <cp:contentStatus/>
</cp:coreProperties>
</file>