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27" firstSheet="5" activeTab="15"/>
  </bookViews>
  <sheets>
    <sheet name="címrend" sheetId="1" r:id="rId1"/>
    <sheet name="1. m önkorm összesen" sheetId="2" r:id="rId2"/>
    <sheet name="2.sz.mell.FELH-FELÚJ" sheetId="3" r:id="rId3"/>
    <sheet name="3.sz.mell.CÉLTART felh" sheetId="4" r:id="rId4"/>
    <sheet name="3.sz.mell.CÉLTART műk" sheetId="5" r:id="rId5"/>
    <sheet name="önkorm ÖNMAGA 2016" sheetId="6" r:id="rId6"/>
    <sheet name="hivatal 2016" sheetId="7" r:id="rId7"/>
    <sheet name="Óvoda" sheetId="8" r:id="rId8"/>
    <sheet name="Önó" sheetId="9" r:id="rId9"/>
    <sheet name="Műv ház" sheetId="10" r:id="rId10"/>
    <sheet name="GAMESZ" sheetId="11" r:id="rId11"/>
    <sheet name="1.sz.támogatások" sheetId="12" r:id="rId12"/>
    <sheet name="2.sz.tájék szocpol" sheetId="13" r:id="rId13"/>
    <sheet name="3.sz.tájék létszám" sheetId="14" r:id="rId14"/>
    <sheet name="likviditási terv pénzkészlettel" sheetId="15" r:id="rId15"/>
    <sheet name="Munka1" sheetId="16" r:id="rId16"/>
  </sheets>
  <definedNames>
    <definedName name="_xlfn.IFERROR" hidden="1">#NAME?</definedName>
    <definedName name="_xlnm.Print_Titles" localSheetId="6">'hivatal 2016'!$1:$6</definedName>
    <definedName name="_xlnm.Print_Titles" localSheetId="5">'önkorm ÖNMAGA 2016'!$1:$6</definedName>
    <definedName name="_xlnm.Print_Area" localSheetId="1">'1. m önkorm összesen'!$A$2:$F$150,'1. m önkorm összesen'!$1:$1</definedName>
    <definedName name="_xlnm.Print_Area" localSheetId="11">'1.sz.támogatások'!$A$1:$G$59</definedName>
    <definedName name="_xlnm.Print_Area" localSheetId="2">'2.sz.mell.FELH-FELÚJ'!$A$1:$G$79</definedName>
    <definedName name="_xlnm.Print_Area" localSheetId="3">'3.sz.mell.CÉLTART felh'!$A$1:$G$33</definedName>
    <definedName name="_xlnm.Print_Area" localSheetId="4">'3.sz.mell.CÉLTART műk'!$A$1:$G$24</definedName>
    <definedName name="_xlnm.Print_Area" localSheetId="10">'GAMESZ'!$A$1:$F$58</definedName>
    <definedName name="_xlnm.Print_Area" localSheetId="14">'likviditási terv pénzkészlettel'!$A$1:$O$31</definedName>
    <definedName name="_xlnm.Print_Area" localSheetId="15">'Munka1'!$A$1:$J$68</definedName>
    <definedName name="_xlnm.Print_Area" localSheetId="5">'önkorm ÖNMAGA 2016'!$A$1:$F$151</definedName>
  </definedNames>
  <calcPr fullCalcOnLoad="1"/>
</workbook>
</file>

<file path=xl/sharedStrings.xml><?xml version="1.0" encoding="utf-8"?>
<sst xmlns="http://schemas.openxmlformats.org/spreadsheetml/2006/main" count="1822" uniqueCount="740">
  <si>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</si>
  <si>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</si>
  <si>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</si>
  <si>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</si>
  <si>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</si>
  <si>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</si>
  <si>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</si>
  <si>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</si>
  <si>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</si>
  <si>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</si>
  <si>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</si>
  <si>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</si>
  <si>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</si>
  <si>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</si>
  <si>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</si>
  <si>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</si>
  <si>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</si>
  <si>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</si>
  <si>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</si>
  <si>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</si>
  <si>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</si>
  <si>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</si>
  <si>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</si>
  <si>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</si>
  <si>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</si>
  <si>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</si>
  <si>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</si>
  <si>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</si>
  <si>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</si>
  <si>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</si>
  <si>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</si>
  <si>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</si>
  <si>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</si>
  <si>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</si>
  <si>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</si>
  <si>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</si>
  <si>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</si>
  <si>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</si>
  <si>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</si>
  <si>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</si>
  <si>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</si>
  <si>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Összesen:</t>
  </si>
  <si>
    <t>01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</si>
  <si>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</si>
  <si>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</si>
  <si>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</si>
  <si>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</si>
  <si>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</si>
  <si>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</si>
  <si>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</si>
  <si>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Megnevezés</t>
  </si>
  <si>
    <t>Személyi juttatások</t>
  </si>
  <si>
    <t>ÖSSZESEN:</t>
  </si>
  <si>
    <t>Beruházás  megnevezése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</si>
  <si>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</si>
  <si>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</si>
  <si>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</si>
  <si>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</si>
  <si>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</si>
  <si>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</si>
  <si>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</si>
  <si>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</si>
  <si>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</si>
  <si>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</si>
  <si>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</si>
  <si>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</si>
  <si>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</si>
  <si>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</si>
  <si>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</si>
  <si>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</si>
  <si>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</si>
  <si>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</si>
  <si>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</si>
  <si>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</si>
  <si>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</si>
  <si>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</si>
  <si>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</si>
  <si>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</si>
  <si>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</si>
  <si>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</si>
  <si>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</si>
  <si>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</si>
  <si>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</si>
  <si>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</si>
  <si>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</si>
  <si>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</si>
  <si>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</si>
  <si>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</si>
  <si>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</si>
  <si>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</si>
  <si>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</si>
  <si>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</si>
  <si>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</si>
  <si>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</si>
  <si>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</si>
  <si>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</si>
  <si>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</si>
  <si>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</si>
  <si>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</si>
  <si>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</si>
  <si>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</si>
  <si>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</si>
  <si>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</si>
  <si>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</si>
  <si>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</si>
  <si>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</si>
  <si>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</si>
  <si>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</si>
  <si>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</si>
  <si>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</si>
  <si>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</si>
  <si>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</si>
  <si>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</si>
  <si>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</si>
  <si>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</si>
  <si>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</si>
  <si>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</si>
  <si>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</si>
  <si>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</si>
  <si>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</si>
  <si>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</si>
  <si>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</si>
  <si>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</si>
  <si>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</si>
  <si>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</si>
  <si>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</si>
  <si>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</si>
  <si>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</si>
  <si>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</si>
  <si>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</si>
  <si>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</si>
  <si>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</si>
  <si>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</si>
  <si>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</si>
  <si>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</si>
  <si>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</si>
  <si>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</si>
  <si>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</si>
  <si>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</si>
  <si>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</si>
  <si>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</si>
  <si>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</si>
  <si>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</si>
  <si>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</si>
  <si>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</si>
  <si>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</si>
  <si>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</si>
  <si>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</si>
  <si>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</si>
  <si>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</si>
  <si>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</si>
  <si>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</si>
  <si>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</si>
  <si>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</si>
  <si>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</si>
  <si>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</si>
  <si>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</si>
  <si>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</si>
  <si>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</si>
  <si>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</si>
  <si>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</si>
  <si>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</si>
  <si>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</si>
  <si>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</si>
  <si>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</si>
  <si>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</si>
  <si>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</si>
  <si>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</si>
  <si>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</si>
  <si>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</si>
  <si>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</si>
  <si>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</si>
  <si>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</si>
  <si>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</si>
  <si>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</si>
  <si>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</si>
  <si>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</si>
  <si>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</si>
  <si>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</si>
  <si>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</si>
  <si>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</si>
  <si>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</si>
  <si>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</si>
  <si>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</si>
  <si>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</si>
  <si>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</si>
  <si>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</si>
  <si>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</si>
  <si>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</si>
  <si>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</si>
  <si>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</si>
  <si>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</si>
  <si>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</si>
  <si>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</si>
  <si>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</si>
  <si>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</si>
  <si>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</si>
  <si>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</si>
  <si>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</si>
  <si>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</si>
  <si>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</si>
  <si>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</si>
  <si>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</si>
  <si>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</si>
  <si>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</si>
  <si>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</si>
  <si>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</si>
  <si>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</si>
  <si>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</si>
  <si>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</si>
  <si>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</si>
  <si>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</si>
  <si>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</si>
  <si>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</si>
  <si>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</si>
  <si>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</si>
  <si>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</si>
  <si>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</si>
  <si>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</si>
  <si>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</si>
  <si>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</si>
  <si>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</si>
  <si>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</si>
  <si>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</si>
  <si>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</si>
  <si>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</si>
  <si>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</si>
  <si>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</si>
  <si>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</si>
  <si>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</si>
  <si>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</si>
  <si>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</si>
  <si>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</si>
  <si>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</si>
  <si>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</si>
  <si>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</si>
  <si>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</si>
  <si>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</si>
  <si>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</si>
  <si>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</si>
  <si>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</si>
  <si>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</si>
  <si>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</si>
  <si>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</si>
  <si>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</si>
  <si>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</si>
  <si>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</si>
  <si>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</si>
  <si>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</si>
  <si>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</si>
  <si>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</si>
  <si>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</si>
  <si>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</si>
  <si>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</si>
  <si>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</si>
  <si>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</si>
  <si>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</si>
  <si>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</si>
  <si>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</si>
  <si>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</si>
  <si>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</si>
  <si>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</si>
  <si>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</si>
  <si>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</si>
  <si>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</si>
  <si>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</si>
  <si>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</si>
  <si>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</si>
  <si>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</si>
  <si>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</si>
  <si>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</si>
  <si>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</si>
  <si>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</si>
  <si>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</si>
  <si>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</si>
  <si>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</si>
  <si>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</si>
  <si>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</si>
  <si>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</si>
  <si>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</si>
  <si>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</si>
  <si>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</si>
  <si>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</si>
  <si>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</si>
  <si>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</si>
  <si>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</si>
  <si>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</si>
  <si>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</si>
  <si>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</si>
  <si>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</si>
  <si>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</si>
  <si>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</si>
  <si>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</si>
  <si>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</si>
  <si>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</si>
  <si>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</si>
  <si>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</si>
  <si>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</si>
  <si>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</si>
  <si>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</si>
  <si>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átvett pénzeszközök</t>
  </si>
  <si>
    <t>Belföldi értékpapírok kiadásai (6.1. + … + 6.4.)</t>
  </si>
  <si>
    <t xml:space="preserve"> 10.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</si>
  <si>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</si>
  <si>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</si>
  <si>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</si>
  <si>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</si>
  <si>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</si>
  <si>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</si>
  <si>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</si>
  <si>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</si>
  <si>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</si>
  <si>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</si>
  <si>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</si>
  <si>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</si>
  <si>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</si>
  <si>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</si>
  <si>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</si>
  <si>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</si>
  <si>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</si>
  <si>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</si>
  <si>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</si>
  <si>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</si>
  <si>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</si>
  <si>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</si>
  <si>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</si>
  <si>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</si>
  <si>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</si>
  <si>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</si>
  <si>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</si>
  <si>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</si>
  <si>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</si>
  <si>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</si>
  <si>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</si>
  <si>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</si>
  <si>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</si>
  <si>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Jászfényszarui Közös Önkormányzati Hivatal</t>
  </si>
  <si>
    <t>Városi Óvodai Intézmény</t>
  </si>
  <si>
    <t>Jászfényszaru Város Gondozási Központja</t>
  </si>
  <si>
    <t>Petőfi Sándor Művelődési Ház és Könyvtár Jászfényszaru</t>
  </si>
  <si>
    <t>GAMESZ</t>
  </si>
  <si>
    <t>Beruházási (felhalmozási), felújítási kiadások előirányzata beruházásonként, felújításonként</t>
  </si>
  <si>
    <t xml:space="preserve">  Megnevezés</t>
  </si>
  <si>
    <t>Garanciális kötelezettség átvállalás</t>
  </si>
  <si>
    <t>Közalkalmazottak, köztisztviselők 1/2 havi juttatására</t>
  </si>
  <si>
    <t>Rotavírus okozta fertőzések megelőzésének költségeire</t>
  </si>
  <si>
    <t>Művelődési ház és könyvtár</t>
  </si>
  <si>
    <t xml:space="preserve">  rendezvényekre</t>
  </si>
  <si>
    <t xml:space="preserve">  szerzői jogdíjak megfizetésére</t>
  </si>
  <si>
    <t>Gondozási Központ (Gazdag néni ingatlan felajánlásból)</t>
  </si>
  <si>
    <t>Építésügyi kötelezésekre alap</t>
  </si>
  <si>
    <t>Környezetvédelmi alap</t>
  </si>
  <si>
    <t>Települési vízellátás felújításának hosszútávú tartaléka</t>
  </si>
  <si>
    <t>Homlokzatfelújítási alap</t>
  </si>
  <si>
    <t>Házi segítségnyújtás</t>
  </si>
  <si>
    <t>Városi Sportegyesület</t>
  </si>
  <si>
    <t>működési támogatás</t>
  </si>
  <si>
    <t>Köztemetés</t>
  </si>
  <si>
    <t>Ö s s z e s e n :</t>
  </si>
  <si>
    <t>Sorszám</t>
  </si>
  <si>
    <t>ezerFt-ban</t>
  </si>
  <si>
    <t>Intézmény megnevezése</t>
  </si>
  <si>
    <t>Engedélyezett létszám</t>
  </si>
  <si>
    <t>Mindösszesen</t>
  </si>
  <si>
    <t>Intézmények összesen:</t>
  </si>
  <si>
    <t>Közfoglalkoz-tatottak</t>
  </si>
  <si>
    <t>Jászfényszaru Város önkormányzata intézményei engedélyezett létszáma és közfoglalkoztatottak létszáma</t>
  </si>
  <si>
    <t>fő</t>
  </si>
  <si>
    <t>Munka Törvény-könyve hatálya alá tartozó</t>
  </si>
  <si>
    <t>közalkal-mazott szakmai</t>
  </si>
  <si>
    <t>közalkal-mazott egyéb</t>
  </si>
  <si>
    <t xml:space="preserve"> köztiszt-viselő</t>
  </si>
  <si>
    <t>Pusztamonostori Kirendeltség</t>
  </si>
  <si>
    <t>Családsegítés</t>
  </si>
  <si>
    <t>Cím-szám</t>
  </si>
  <si>
    <t>Család- és nővédelmi egészségügyi gondozás</t>
  </si>
  <si>
    <t>Időskorúak,fogyatékossággal élők bentlakásos ellátása</t>
  </si>
  <si>
    <t>Idősek nappali ellátása</t>
  </si>
  <si>
    <t>Gyermekjóléti szolgáltatás</t>
  </si>
  <si>
    <t>Közművelődési intézmények,közösségi színterek működtetése</t>
  </si>
  <si>
    <t>Könyvtári állomány gyarapítása,nyilvántartása</t>
  </si>
  <si>
    <t>Könyvtári szolgáltatások</t>
  </si>
  <si>
    <t>Számviteli,könyvvizsgáló,adószakértői tevékenység</t>
  </si>
  <si>
    <t>Építményüzemeltetés</t>
  </si>
  <si>
    <t>Zöldterület kezelés</t>
  </si>
  <si>
    <t>Sportlétesítmények működtetése, üzemeltetése</t>
  </si>
  <si>
    <t>Jászfényszaru</t>
  </si>
  <si>
    <t xml:space="preserve"> Adó-, vám és jövedéki igazgatás</t>
  </si>
  <si>
    <t xml:space="preserve"> Önkormányzatok és önkormányzati hivatalok jogalkotó és általános igazgatási tevékenysége</t>
  </si>
  <si>
    <t>Város-, községgazdálkodási egyéb szolgáltatások</t>
  </si>
  <si>
    <t>Jászfényszaru Város Önkormányzata GAMESZ</t>
  </si>
  <si>
    <t>03</t>
  </si>
  <si>
    <t>Petőfi Sándor Művelődési Ház és Könyvtár</t>
  </si>
  <si>
    <t xml:space="preserve">Jászfényszaru Város Óvoda </t>
  </si>
  <si>
    <t>06</t>
  </si>
  <si>
    <t>04</t>
  </si>
  <si>
    <t>05</t>
  </si>
  <si>
    <t xml:space="preserve"> Céltartalék</t>
  </si>
  <si>
    <t>Óvodai nevelés, ellátás</t>
  </si>
  <si>
    <t>Jászfényszaru Város Önkormányzat címrendje</t>
  </si>
  <si>
    <t>Cím</t>
  </si>
  <si>
    <t>Cím megnevezése</t>
  </si>
  <si>
    <t>Egyházközség</t>
  </si>
  <si>
    <t>felhalmozási célú támogatás (Plébánia bővítés)</t>
  </si>
  <si>
    <t xml:space="preserve">  székek beszerzésére</t>
  </si>
  <si>
    <t>Felhalmozási céltartalék összesen:</t>
  </si>
  <si>
    <t>Működési céltartalék összesen:</t>
  </si>
  <si>
    <t>Polgármester</t>
  </si>
  <si>
    <t>Szociális városrehabilitációs projekt keretében vállalt foglalkoztatás 2019 március végéig</t>
  </si>
  <si>
    <r>
      <t xml:space="preserve">Nyitó pénzkészlet és értékpapír az </t>
    </r>
    <r>
      <rPr>
        <b/>
        <sz val="10"/>
        <rFont val="Times New Roman CE"/>
        <family val="0"/>
      </rPr>
      <t>önkormányzat</t>
    </r>
    <r>
      <rPr>
        <sz val="10"/>
        <rFont val="Times New Roman CE"/>
        <family val="0"/>
      </rPr>
      <t>nál (intézmények kivételével)</t>
    </r>
  </si>
  <si>
    <t>TELEPÜLÉSI SZOCIÁLIS ELLÁTÁSOK</t>
  </si>
  <si>
    <t>Lakhatáshoz kapcsolódó települési támogatás (helyi rendelet 6.§ (1))</t>
  </si>
  <si>
    <t>Időskorúak támogatása (helyi rendelet 8.§)</t>
  </si>
  <si>
    <t>Saját jogú öregségi és özvegyi nyugdíjasok támogatása (helyi rendelet 9.§)</t>
  </si>
  <si>
    <t>Rendkívüli települési támogatás  (helyi rendelet 7.§ (2)-(10))</t>
  </si>
  <si>
    <t>Nem lakóingatlan kezelés</t>
  </si>
  <si>
    <t>2016. évi előirányzat</t>
  </si>
  <si>
    <t>Előirányzat 2016</t>
  </si>
  <si>
    <t>Likviditási terv
2016. évre</t>
  </si>
  <si>
    <t>K I M U T A T Á S
a 2016. évben céljelleggel juttatott támogatásokról</t>
  </si>
  <si>
    <t>2016. évi eredeti előirányzatok</t>
  </si>
  <si>
    <t>Szociálpolitikai feladatok 2016. évi tervezett előirányzatai</t>
  </si>
  <si>
    <t>Konditerem foglalkoztatottak</t>
  </si>
  <si>
    <t>Teaház fenntartási időszak foglalk.</t>
  </si>
  <si>
    <t>Swietelsky - Samsung feltáró út</t>
  </si>
  <si>
    <t>Útépítés fejlesztési  projekt</t>
  </si>
  <si>
    <t>Strabag- Sóstó dűlő</t>
  </si>
  <si>
    <t>Garázs építés</t>
  </si>
  <si>
    <t>Buszmegállók</t>
  </si>
  <si>
    <t>GAMESZ eszközbeszerzéseire</t>
  </si>
  <si>
    <t>Hóeltakarítási munkák költségeire (kalcium-klorid vásárlására)</t>
  </si>
  <si>
    <t>Közszolgálati bérkiegészítés (2016 félévig)</t>
  </si>
  <si>
    <t>Jászfényszaru Város Önkormányzat 2016. évi működési céltartaléka</t>
  </si>
  <si>
    <t>Jubileumi jutalom</t>
  </si>
  <si>
    <t>Város rendezvényeire</t>
  </si>
  <si>
    <t>Óvoda építés</t>
  </si>
  <si>
    <t>Munkahelyteremtési támogatás</t>
  </si>
  <si>
    <t>2 db bérlakás megszüntetése,  rendőrörs bővítése</t>
  </si>
  <si>
    <t>Lakás-vendégház (Dózsa Gy.u. 2.)</t>
  </si>
  <si>
    <t>Városgazdálkodás telephely</t>
  </si>
  <si>
    <t>Fásításra</t>
  </si>
  <si>
    <t>Fóliások áthelyezése, villamosítás, út</t>
  </si>
  <si>
    <t>Bérlakások építése</t>
  </si>
  <si>
    <t>Szabadság út vízvezeték csere</t>
  </si>
  <si>
    <t>Damjanich János Múzeum</t>
  </si>
  <si>
    <t>ünnepi kötet a Jászságról</t>
  </si>
  <si>
    <t>Fényszaruiak Baráti Egyesülete</t>
  </si>
  <si>
    <t>CD kiadása (Szabó Krisztina)</t>
  </si>
  <si>
    <t>Ingatlanvásárlások</t>
  </si>
  <si>
    <t>Tavasz u.9.</t>
  </si>
  <si>
    <t>Ady E. u.8. (ingatlanrész)</t>
  </si>
  <si>
    <t>Szent I.u.4.</t>
  </si>
  <si>
    <t>Jelzőlámpa</t>
  </si>
  <si>
    <t>Műszaki ellenőrzés</t>
  </si>
  <si>
    <t>Hajtató raktárépület tetőszerkezet felújítása</t>
  </si>
  <si>
    <t>Számítástechnikai eszközök, szoftverek</t>
  </si>
  <si>
    <t>Ft-ban</t>
  </si>
  <si>
    <t>Rendőrőrs</t>
  </si>
  <si>
    <t>üzemanyag, túlmunka</t>
  </si>
  <si>
    <t>Jászfényszaru Város Önkormányzat 2016. évi felhalmozási céltartaléka</t>
  </si>
  <si>
    <t>Jászberényi Tűzoltók Alapítványa</t>
  </si>
  <si>
    <t>gyerektábor</t>
  </si>
  <si>
    <t>Önkormányzati tulajdonok karbantartása és felújítása (Szent I.u.2, Szabadság út 34.,Kozma u., Dózsa Gy.u.,Szentcsalád tér 3.)</t>
  </si>
  <si>
    <t>Helyi termékáruház és városkert (Szent I.u.4.)</t>
  </si>
  <si>
    <t>Sporttér a parókia mögött</t>
  </si>
  <si>
    <t>Vásártér kiváltó út</t>
  </si>
  <si>
    <t>Kerékpárút és kerékpáros híd</t>
  </si>
  <si>
    <t xml:space="preserve">Otthonteremtési támogatás </t>
  </si>
  <si>
    <t>Talentum ösztöndíj program</t>
  </si>
  <si>
    <t>GAMESZ párhuzamos foglalkoztatásra</t>
  </si>
  <si>
    <t>2016. december 31-re várható záró pénzkészlet:</t>
  </si>
  <si>
    <t>Strabag -  Boldogi út</t>
  </si>
  <si>
    <t>IV. Béla általános iskola dolgozók cafetéria juttatása és eszközbesz.</t>
  </si>
  <si>
    <t>Szennyvíz projekt önerő</t>
  </si>
  <si>
    <t>Iglice Gyermeknéptánc Együttes</t>
  </si>
  <si>
    <t>viseletekre</t>
  </si>
  <si>
    <t>Módosított előirányzat</t>
  </si>
  <si>
    <t>Módosítás</t>
  </si>
  <si>
    <t>Eredeti előirányzat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</si>
  <si>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</si>
  <si>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</si>
  <si>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</si>
  <si>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</si>
  <si>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</si>
  <si>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</si>
  <si>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</si>
  <si>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</si>
  <si>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</si>
  <si>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</si>
  <si>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</si>
  <si>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</si>
  <si>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</si>
  <si>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</si>
  <si>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</si>
  <si>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</si>
  <si>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</si>
  <si>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FÉBE</t>
  </si>
  <si>
    <t xml:space="preserve">Városi Vöröskereszt </t>
  </si>
  <si>
    <t>Jászíjászok</t>
  </si>
  <si>
    <t>Iglice</t>
  </si>
  <si>
    <t>BLNT</t>
  </si>
  <si>
    <t>BLNT Drámaped.Műhely</t>
  </si>
  <si>
    <t>BLNT Fotóműhely</t>
  </si>
  <si>
    <t>Vakok és gyengénlátók Klubja</t>
  </si>
  <si>
    <t>Őszikék nyugdíjasklub</t>
  </si>
  <si>
    <t>Tűzoltó Egyesület</t>
  </si>
  <si>
    <t>Penczner Pál Alapítvány</t>
  </si>
  <si>
    <t>Jfszarui Földtulajdonosok Közössége</t>
  </si>
  <si>
    <t>Jászfényszarui Vadásztársaság</t>
  </si>
  <si>
    <t>Jászfényszarui Római Katolikus Plébánia</t>
  </si>
  <si>
    <t>Városi Polgárőrség</t>
  </si>
  <si>
    <t>Színjátszók Baráti Köre Egyesület</t>
  </si>
  <si>
    <t>Fiatal Romák Jászfényszarui Szervezete</t>
  </si>
  <si>
    <t>Ló-Barát Egyesület</t>
  </si>
  <si>
    <t>Városi Sportegyesület - Kézilabda csapat</t>
  </si>
  <si>
    <t>Iskola</t>
  </si>
  <si>
    <t>47.</t>
  </si>
  <si>
    <t>48.</t>
  </si>
  <si>
    <t>49.</t>
  </si>
  <si>
    <t>Szilágyi Erzsébet Nőegylet</t>
  </si>
  <si>
    <t>Béke Horgászegyesület</t>
  </si>
  <si>
    <t>Cigány Nemzetiségi Önkormányzat</t>
  </si>
  <si>
    <t>Yakuzák SE Jászfényszarui Szakosztály</t>
  </si>
  <si>
    <t>"Adj esélyt" Alapítvány</t>
  </si>
  <si>
    <t>2016 évi működés és programok</t>
  </si>
  <si>
    <t>Bors, Erdély</t>
  </si>
  <si>
    <t>2016 évi programok</t>
  </si>
  <si>
    <t>lengyel vendégek fogadása és viszont</t>
  </si>
  <si>
    <t>fesztiválokon való részvétel</t>
  </si>
  <si>
    <t>tábor Tápiószentmárton</t>
  </si>
  <si>
    <t>lengyelországi látogatásra</t>
  </si>
  <si>
    <t>2016 évi működésre</t>
  </si>
  <si>
    <t>nemzetközi kapcsolatok</t>
  </si>
  <si>
    <t>Drámapedagógiai tábor</t>
  </si>
  <si>
    <t>kirándulások május, szeptember</t>
  </si>
  <si>
    <t>2016 évi működés</t>
  </si>
  <si>
    <t>Tánctábor</t>
  </si>
  <si>
    <t>III .művésztelep</t>
  </si>
  <si>
    <t>Pünkösdi egyházközségi nap</t>
  </si>
  <si>
    <t>nyitott templomok napja</t>
  </si>
  <si>
    <t>sírkövek felújítása</t>
  </si>
  <si>
    <t>Kárpátaljai turné, ottani pedagógusok vendéglátása</t>
  </si>
  <si>
    <t>zenés színdarab</t>
  </si>
  <si>
    <t>családi nap, pólók, kötények, zenés est</t>
  </si>
  <si>
    <t>napközis tábor</t>
  </si>
  <si>
    <t>hittanos tábor</t>
  </si>
  <si>
    <t>virgonc tábor</t>
  </si>
  <si>
    <t>osztálykirándulás, tanulmányi kirándulás stb.</t>
  </si>
  <si>
    <t>halőri egyenruhák</t>
  </si>
  <si>
    <t>programokra</t>
  </si>
  <si>
    <t>utaztatás, táborozás</t>
  </si>
  <si>
    <t>versenyekre való utazás, egyéb költségek</t>
  </si>
  <si>
    <t>táborozás utazási költségére</t>
  </si>
  <si>
    <t>Városi Sportegyesület - sakk</t>
  </si>
  <si>
    <t>templomtorony felújítására</t>
  </si>
  <si>
    <t>fogathajtó és díjugrató verseny megrendezéséről</t>
  </si>
  <si>
    <t>2015 évi szemétszáll díj különbözet</t>
  </si>
  <si>
    <t>Az „Önkormányzati feladatellátást szolgáló fejlesztések támogatására” című kiírásra 20 x 40 méter méretű műfüves labdarúgópálya építéséhez pályázat benyújtására, saját forrása biztosítására</t>
  </si>
  <si>
    <t>Ukrajnai és romániai testvértelepülési találkozóról</t>
  </si>
  <si>
    <t>A városközponti termálkút hasznosításához forrás biztosítására</t>
  </si>
  <si>
    <t xml:space="preserve">Kőrösi Csoma  Sándor u. 10. </t>
  </si>
  <si>
    <t>Új bölcsöde-óvoda</t>
  </si>
  <si>
    <t>Engedélyezési tervek</t>
  </si>
  <si>
    <t>A Sóstó dűlő engedélyes, és kiviteli terv készítés</t>
  </si>
  <si>
    <t xml:space="preserve"> „Tudás kútja” című alkotás </t>
  </si>
  <si>
    <t>Környezetének kialakítása, szökőkút építése</t>
  </si>
  <si>
    <t>Szobor elkészítése</t>
  </si>
  <si>
    <t>A Jászfényszaru Tavasz u. 2. bontás</t>
  </si>
  <si>
    <t>A Jászfényszaru Városközpont Sportudvar, a Vásártér, valamint a Városközpontot a Vásártérrel összekötő út parképítési tervek</t>
  </si>
  <si>
    <t>Útépítési feladatok</t>
  </si>
  <si>
    <t xml:space="preserve">Szabadság úti járda tervezés </t>
  </si>
  <si>
    <t>Egészségpark játszóeszköz</t>
  </si>
  <si>
    <t xml:space="preserve">Fogathajtó pálya eszköztároló </t>
  </si>
  <si>
    <t>Szabadság út 5. sz. alatti ingatlan átalakítása</t>
  </si>
  <si>
    <t>4.5.</t>
  </si>
  <si>
    <t>Liliom út 6.</t>
  </si>
  <si>
    <t>05/128 hrsz.</t>
  </si>
  <si>
    <t>Geofizikai kutatás (05/65,66,92,96 hrsz.)</t>
  </si>
  <si>
    <t>018/10 hrsz.</t>
  </si>
  <si>
    <t>dologiból átcsop</t>
  </si>
  <si>
    <t>TrvZrt által végzett beruházások</t>
  </si>
  <si>
    <t>Közvilágítás bővítés</t>
  </si>
  <si>
    <t>Csomópont Jfsz-Vácszentlászló</t>
  </si>
  <si>
    <t>Sportsátor</t>
  </si>
  <si>
    <t>tűzcsap</t>
  </si>
  <si>
    <t>Egészségház</t>
  </si>
  <si>
    <t>klímák</t>
  </si>
  <si>
    <t>Számítástechnikai eszközök</t>
  </si>
  <si>
    <t>Start munkaprogram eszközök</t>
  </si>
  <si>
    <t>sporteszközök</t>
  </si>
  <si>
    <t>Hulladékudvar</t>
  </si>
  <si>
    <t>Padok</t>
  </si>
  <si>
    <t>Rendezési terv</t>
  </si>
  <si>
    <t>Sportcsarnok-uszoda</t>
  </si>
  <si>
    <t xml:space="preserve">Sportcsarnok </t>
  </si>
  <si>
    <t>Hajtató gáz csatlakozási díj</t>
  </si>
  <si>
    <t xml:space="preserve">1956-os köztéri emlékmű </t>
  </si>
  <si>
    <t xml:space="preserve">Ifjúság és Orion utcák közvilágítás hálózat kiépítés </t>
  </si>
  <si>
    <t>20.1.</t>
  </si>
  <si>
    <t>20.2.</t>
  </si>
  <si>
    <t>21.1.</t>
  </si>
  <si>
    <t>4.6.</t>
  </si>
  <si>
    <t>a 5/2016.(III.03.) rend. 6. Melléklete</t>
  </si>
  <si>
    <t>a 5/2016.(III.03.) rend. 7. Melléklete</t>
  </si>
  <si>
    <t>a 5/2016.(III.03.) rend. 9.1. Melléklete</t>
  </si>
  <si>
    <t>a 5/2016.(III.03.) rend. 9.2. Melléklete</t>
  </si>
  <si>
    <t xml:space="preserve"> a 5/2016. (III.03.) rend 9.3. Melléklete</t>
  </si>
  <si>
    <t xml:space="preserve"> a 5/2016. (III.03.)rend 9.4. Melléklete</t>
  </si>
  <si>
    <t xml:space="preserve"> a 5/2016. (III.03.) rend 9.5. Melléklete</t>
  </si>
  <si>
    <t xml:space="preserve"> a 5/2016. (III.03.) rend 9.6. Melléklete</t>
  </si>
  <si>
    <t>"A" Melléklet</t>
  </si>
  <si>
    <t>összeg</t>
  </si>
  <si>
    <t>személyi</t>
  </si>
  <si>
    <t>járulék</t>
  </si>
  <si>
    <t>dologi</t>
  </si>
  <si>
    <t>felhalmozás</t>
  </si>
  <si>
    <t>céltartalék</t>
  </si>
  <si>
    <t xml:space="preserve">9/2016. (I.13.) </t>
  </si>
  <si>
    <t>Jászberényi Műjégpálya használatba vételére</t>
  </si>
  <si>
    <t xml:space="preserve">11/2016. (I.13.) </t>
  </si>
  <si>
    <t>Beruházási célterület kialakításával (05/174., 05/177. és 05/181. hrsz.-ok egyesítése)  kapcsolatos  kiadásokra</t>
  </si>
  <si>
    <t xml:space="preserve">12/2016. (I.13.) </t>
  </si>
  <si>
    <t>Jászfényszarun megvalósuló tanyavillamosítás dűlőútjai famentesítéséről</t>
  </si>
  <si>
    <t xml:space="preserve">24/2016. (I.13.) </t>
  </si>
  <si>
    <t>Jászfényszaru Szent Erzsébet u. 2.  (2117. hrsz.) alatti ingatlan értékbecslés</t>
  </si>
  <si>
    <t xml:space="preserve">25/2016. (I.13.) </t>
  </si>
  <si>
    <t>Jászfényszaru Bajza u. 37.  (233. hrsz.) alatti ingatlan értékbecslés</t>
  </si>
  <si>
    <t xml:space="preserve">27/2016. (I.27.) </t>
  </si>
  <si>
    <t>Jászfényszaru Rákóczi út 18. szám alatti ingatlan felajánlására</t>
  </si>
  <si>
    <t xml:space="preserve">35/2016. (I.27.) </t>
  </si>
  <si>
    <t>Ifjúság és Orion utcák közvilágítás hálózat kiépítés eredményhirdetése tárgyában</t>
  </si>
  <si>
    <t xml:space="preserve">36/2016. (I.27.) </t>
  </si>
  <si>
    <t>Az állami és önkormányzati szervek elektronikus információbiztonságáról szóló 2013. évi L. törvényben meghatározott és egyéb IB kötelezettségek és feladatok teljes körű ellátása a Jászfényszarui Közös Önkormányzati Hivatalnál” tárgyú eljárás nyertes ajánlattevőjének kijelölésére</t>
  </si>
  <si>
    <t xml:space="preserve">41/2016. (I.27.) </t>
  </si>
  <si>
    <t xml:space="preserve">TÁMOP-5.3.6-11/1-2012-0062 azonosítószámú, „Utánunk a közösség – komplex telep-program Fényszarun” című projekt fenntartási feladataival összefüggő létszámigényre 2016. december 31-ig </t>
  </si>
  <si>
    <t>megbízási díj</t>
  </si>
  <si>
    <t>önkorm</t>
  </si>
  <si>
    <t>bér</t>
  </si>
  <si>
    <t>hivatal</t>
  </si>
  <si>
    <t xml:space="preserve">bér </t>
  </si>
  <si>
    <t xml:space="preserve">46/2016. (II.10.) </t>
  </si>
  <si>
    <t>Bencze Gábor „Tudás kútja” című alkotás környezetének kialakítása, szökőkút építése tárgyú beszerzés nyertes ajánlattevőjének kijelölésére</t>
  </si>
  <si>
    <t xml:space="preserve">47/2016. (II.10.) </t>
  </si>
  <si>
    <t>A Sóstó dűlő engedélyes, és kiviteli terv készítés eredményhirdetése tárgyában</t>
  </si>
  <si>
    <t xml:space="preserve">65/2016. (II.10.) </t>
  </si>
  <si>
    <t>A Jászfényszaru Bacsó B. u. 3/a. (2165/4. hrsz.) alatti ingatlan értékbecslés</t>
  </si>
  <si>
    <t xml:space="preserve">66/2016. (II.10.) </t>
  </si>
  <si>
    <t>A Jászfényszaru Tavasz u. 2. szám alatti ingatlan további hasznosítására</t>
  </si>
  <si>
    <t xml:space="preserve">67/2016. (II.10.) </t>
  </si>
  <si>
    <t xml:space="preserve">A Jászfényszaru Liliom u.6.  (69/1. hrsz.) alatti ingatlan értékbecslés  </t>
  </si>
  <si>
    <t xml:space="preserve">76/2016. (III.02.) </t>
  </si>
  <si>
    <t>A Jászfényszaru 05/133. hrsz.-ú Hajtató területén lévő betontörmelék elszállításához nyertes ajánlattevő kiválasztására, forrás biztosítására</t>
  </si>
  <si>
    <t xml:space="preserve">77/2016. (III.02.) </t>
  </si>
  <si>
    <t>Az Utánunk a közösség – Komplex telep-program Fényszarun” projekt</t>
  </si>
  <si>
    <t xml:space="preserve">78/2016. (III.02.) </t>
  </si>
  <si>
    <t xml:space="preserve">A 2016. évi Kiskert program megvalósításához forrás biztosítása </t>
  </si>
  <si>
    <t xml:space="preserve">79/2016. (III.02.) </t>
  </si>
  <si>
    <t>az 1956 köztéri emlékmű elkészítéséről</t>
  </si>
  <si>
    <t xml:space="preserve">81/2016. (III.02.) </t>
  </si>
  <si>
    <t>a Jászfényszaru Kőrösi Csoma  Sándor u. 10. szám alatti ingatlan vételére</t>
  </si>
  <si>
    <t xml:space="preserve">83/2016. (III.02.) </t>
  </si>
  <si>
    <t>Jászfényszaru iparfejlesztésének 60 hektárra történő megvalósítására</t>
  </si>
  <si>
    <t xml:space="preserve">100/2016. (III.16.) </t>
  </si>
  <si>
    <t>„Új bölcsőde, új óvoda és tanuszoda közbeszerzési eljárás lefolytatására alkalmas engedélyezési terveinek elkészítése, a tervekhez kapcsolódó költségbecslés elkészítése, jogerős engedélyek beszerzése tárgyú pályáztatás nyertes pályázójának kijelölésére, forrás biztosítására</t>
  </si>
  <si>
    <t xml:space="preserve">105/2016. (III.16.) </t>
  </si>
  <si>
    <t>A 2016. évi hosszabb időtartamú közfoglalkoztatási programok indítására, saját forrás biztosítására</t>
  </si>
  <si>
    <t xml:space="preserve">107/2016. (III.16.) </t>
  </si>
  <si>
    <t>a 28. Tavaszi Emlékhadjárat támogatásáról</t>
  </si>
  <si>
    <t xml:space="preserve">118/2016. (III.23.) </t>
  </si>
  <si>
    <t>A „Jászfényszaru városközpontjának értékmegőrző megújítása” című, ÉAOP-5.1.1/D-2f-2011-0003 azonosító számú pályázathoz kapcsolódó CBA elemzés elkészítése, forrás biztosítása</t>
  </si>
  <si>
    <t xml:space="preserve">131/2016. (III.23.) </t>
  </si>
  <si>
    <t>A 2016. évi hosszabb időtartamú közfoglalkoztatási program megvalósításához a 105/2016.(III.16.) képviselőtestületi határozattal biztosított forrás kiegészítésére</t>
  </si>
  <si>
    <t xml:space="preserve">132/2016. (III.23.) </t>
  </si>
  <si>
    <t>A Jászfényszaru 05/133. hrsz.-ú Hajtató területén lévő betontörmelék elszállításához a 76/2016.(III.03.) képviselő-testületi határozattal biztosított forrás kiegészítésére</t>
  </si>
  <si>
    <t xml:space="preserve">147/2016. (IV.06.) </t>
  </si>
  <si>
    <t>Jászfényszaru 2016. tavasza fásítás keretén belül szállító kijelöléséről</t>
  </si>
  <si>
    <t xml:space="preserve">148/2016. (IV.06.) </t>
  </si>
  <si>
    <t>Szabadság úti járda tervezés eredményhirdetése tárgyában</t>
  </si>
  <si>
    <t xml:space="preserve">153/2016. (IV.18.) </t>
  </si>
  <si>
    <t>„Termálkút energetikai hasznosítása” kiviteli terv tervezőjének megbízására</t>
  </si>
  <si>
    <t xml:space="preserve">156/2016. (IV.18.) </t>
  </si>
  <si>
    <t>Római Katolikus Egyházközség támogatására</t>
  </si>
  <si>
    <t xml:space="preserve">159/2016. (IV.18.) </t>
  </si>
  <si>
    <t>egészségparkba történő játszóeszköz beszerzése</t>
  </si>
  <si>
    <t xml:space="preserve">171/2016. (IV.27.) </t>
  </si>
  <si>
    <t xml:space="preserve">173/2016. (IV.27.) </t>
  </si>
  <si>
    <t>Új bölcsőde terveinek elkészítését, projektvégrehajtást támogató szakértő bevonásához forrás biztosítására</t>
  </si>
  <si>
    <t xml:space="preserve">193/2016. (V.04.) </t>
  </si>
  <si>
    <t xml:space="preserve">Vásártér (018/10 helyrajzi szám) tereprendezés </t>
  </si>
  <si>
    <t xml:space="preserve">194/2016. (V.04.) </t>
  </si>
  <si>
    <t xml:space="preserve">195/2016. (V.04.) </t>
  </si>
  <si>
    <t>gyakorlópálya kialakításáról</t>
  </si>
  <si>
    <t xml:space="preserve">196/2016. (V.04.) </t>
  </si>
  <si>
    <t>padfedél megépítéséről, javításáról</t>
  </si>
  <si>
    <t xml:space="preserve">197/2016. (V.04.) </t>
  </si>
  <si>
    <t>eszköztároló vásárlásról</t>
  </si>
  <si>
    <t xml:space="preserve">198/2016. (V.04.) </t>
  </si>
  <si>
    <t xml:space="preserve">Óvoda ingatlanának telekhatár-rendezésével kapcsolatban (478., 479/2. és 485. hrsz.-ok) Szabó Imre földmérő által megküldött árajánlatot jóváhagyta  </t>
  </si>
  <si>
    <t xml:space="preserve">199/2016. (V.04.) </t>
  </si>
  <si>
    <t xml:space="preserve">Ingatlanok telekhatár rendezése (474., 475. és 476. hrsz.-ok ) Szabó Imre földmérő által megküldött árajánlatot jóváhagyta  </t>
  </si>
  <si>
    <t xml:space="preserve">203/2016. (V.04.) </t>
  </si>
  <si>
    <t>„Javíts, hogy jutalmazhassanak”</t>
  </si>
  <si>
    <t xml:space="preserve">208/2016. (V.11.) </t>
  </si>
  <si>
    <t>A Jászfényszaru Városközpont Sportudvar, a Vásártér, valamint a Városközpontot a Vásártérrel összekötő út parképítési terveinek, a tervekhez kapcsolódó, közbeszerzési eljárás lefolytatására alkalmas árazott és árazatlan költségvetés elkészítése tárgyú beszerzéshez nyertes ajánlattevő kijelölésére, forrás biztosítására.</t>
  </si>
  <si>
    <t xml:space="preserve">211/2016. (V.11.) </t>
  </si>
  <si>
    <t>Jászfényszaru Város Önkormányzata civil szervezetek 2016. évi támogatásáról</t>
  </si>
  <si>
    <t xml:space="preserve">217/2016. (V.11.) </t>
  </si>
  <si>
    <t xml:space="preserve">219/2016. (V.11.) </t>
  </si>
  <si>
    <t>05/187 helyrajzi számú ingatlan villamos energia ellátásáról.</t>
  </si>
  <si>
    <t xml:space="preserve">221/2016. (V.11.) </t>
  </si>
  <si>
    <t>Egészségház kertépítési kivitelezés</t>
  </si>
  <si>
    <t xml:space="preserve">225/2016. (V.11.) </t>
  </si>
  <si>
    <t>a 6-8-as tanyacsoport áramellátásához erdőterület végleges igénybevételi eljárás lebonyolítására</t>
  </si>
  <si>
    <t xml:space="preserve">235/2016. (V.19.) </t>
  </si>
  <si>
    <t>A „Jászok dicsérete” munkacímű színpadi előadás további támogatásáról</t>
  </si>
  <si>
    <t xml:space="preserve">243/2016. (V.25.) </t>
  </si>
  <si>
    <t>A térségi gazdasági környezet, valamint a foglalkoztatást növelő önkormányzati gazdaságfejlesztési projektek megvalósítására kiírt TOP-1.1.1-15 kódszámú felhívás keretében üzleti terv elkészítéséhez nyertes ajánlattevők kijelöléséről tájékoztatás elfogadása és forrás biztosítása</t>
  </si>
  <si>
    <t xml:space="preserve">244/2016. (V.25.) </t>
  </si>
  <si>
    <t>A térségi gazdasági környezet, valamint a foglalkoztatást növelő önkormányzati gazdaságfejlesztési projektek megvalósítására kiírt TOP-1.1.1-15 kódszámú felhívás keretében támogatási kérelem elkészítéséhez nyertes ajánlattevők kijelöléséről tájékoztatás elfogadása, forrás biztosítása</t>
  </si>
  <si>
    <t xml:space="preserve">245/2016. (V.25.) </t>
  </si>
  <si>
    <t>A Jászfényszaru, Szabadság út 5. szám alatti „Pál-ház” átalakítására, bővítésére, forrás biztosítására /</t>
  </si>
  <si>
    <t xml:space="preserve">247/2016. (V.25.) </t>
  </si>
  <si>
    <t>marketing eszközök beszerzésére</t>
  </si>
  <si>
    <t xml:space="preserve">249/2016. (V.25.) </t>
  </si>
  <si>
    <t xml:space="preserve">251/2016. (V.25.) </t>
  </si>
  <si>
    <t>Jászfényszaru Liliom u. 6. szám alatti ingatlan adásvételére</t>
  </si>
  <si>
    <t xml:space="preserve">271/2016. (V.30.) </t>
  </si>
  <si>
    <t>A római katolikus templom tornyának felújítását célzó pályázat támogatására, együttműködési megállapodás megkötésére, forrás biztosítására</t>
  </si>
  <si>
    <t>1. sz. tájékoztató tábla</t>
  </si>
  <si>
    <t>1. sz. tájékoztató tábla/2. oldal</t>
  </si>
  <si>
    <t>1. Melléklet a   8 /2016.( VI.16.) önkormányzati rendelethez</t>
  </si>
  <si>
    <t>1. Melléklet a  8 /2016.( VI.16.) önkormányzati rendelethez</t>
  </si>
  <si>
    <t>2. Melléklet a  8 /2016.( VI.16.) önkormányzati rendelethez</t>
  </si>
  <si>
    <t>3. Melléklet a  8 /2016.( VI.16.) önkormányzati rendelethez</t>
  </si>
  <si>
    <t>4.1. Melléklet a  8 /2016.( VI.16.) önkormányzati rendelethez</t>
  </si>
  <si>
    <t>4.2.Melléklet a  8 /2016.( VI.16.) önkormányzati rendelethez</t>
  </si>
  <si>
    <t>4.3.Melléklet a  8 /2016.( VI.16.) önkormányzati rendelethez</t>
  </si>
  <si>
    <t>4.4.Melléklet a  8 /2016.( VI.16.) önkormányzati rendelethez</t>
  </si>
  <si>
    <t>4.5.Melléklet a  8 /2016.( VI.16.) önkormányzati rendelethez</t>
  </si>
  <si>
    <t>4.6.Melléklet a  8 /2016.( VI.16.)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</si>
</sst>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.0%"/>
    <numFmt numFmtId="181" formatCode="[$¥€-2]\ #\ ##,000_);[Red]\([$€-2]\ #\ ##,000\)"/>
  </numFmts>
  <fonts count="9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0"/>
    </font>
    <font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i/>
      <sz val="8"/>
      <name val="Cambria"/>
      <family val="1"/>
    </font>
    <font>
      <b/>
      <i/>
      <u val="single"/>
      <sz val="8"/>
      <name val="Cambria"/>
      <family val="1"/>
    </font>
    <font>
      <sz val="12"/>
      <name val="Cambria"/>
      <family val="1"/>
    </font>
    <font>
      <sz val="8"/>
      <color indexed="8"/>
      <name val="Cambria"/>
      <family val="1"/>
    </font>
    <font>
      <sz val="8"/>
      <color indexed="8"/>
      <name val="Times New Roman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8"/>
      <color rgb="FF000000"/>
      <name val="Cambria"/>
      <family val="1"/>
    </font>
    <font>
      <sz val="8"/>
      <color rgb="FF000000"/>
      <name val="Times New Roman"/>
      <family val="1"/>
    </font>
    <font>
      <sz val="9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0" fontId="13" fillId="0" borderId="12" xfId="64" applyFont="1" applyFill="1" applyBorder="1" applyAlignment="1" applyProtection="1">
      <alignment horizontal="left" vertical="center" wrapText="1" indent="1"/>
      <protection/>
    </xf>
    <xf numFmtId="0" fontId="13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14" xfId="64" applyFont="1" applyFill="1" applyBorder="1" applyAlignment="1" applyProtection="1">
      <alignment horizontal="left" vertical="center" wrapText="1" indent="1"/>
      <protection/>
    </xf>
    <xf numFmtId="49" fontId="13" fillId="0" borderId="15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64" applyFont="1" applyFill="1" applyBorder="1" applyAlignment="1" applyProtection="1">
      <alignment horizontal="left" vertical="center" wrapText="1" indent="1"/>
      <protection/>
    </xf>
    <xf numFmtId="0" fontId="11" fillId="0" borderId="20" xfId="64" applyFont="1" applyFill="1" applyBorder="1" applyAlignment="1" applyProtection="1">
      <alignment horizontal="left" vertical="center" wrapText="1" indent="1"/>
      <protection/>
    </xf>
    <xf numFmtId="0" fontId="11" fillId="0" borderId="21" xfId="64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20" xfId="64" applyFont="1" applyFill="1" applyBorder="1" applyAlignment="1" applyProtection="1">
      <alignment vertical="center" wrapText="1"/>
      <protection/>
    </xf>
    <xf numFmtId="0" fontId="11" fillId="0" borderId="22" xfId="64" applyFont="1" applyFill="1" applyBorder="1" applyAlignment="1" applyProtection="1">
      <alignment vertical="center" wrapText="1"/>
      <protection/>
    </xf>
    <xf numFmtId="0" fontId="11" fillId="0" borderId="19" xfId="64" applyFont="1" applyFill="1" applyBorder="1" applyAlignment="1" applyProtection="1">
      <alignment horizontal="center" vertical="center" wrapText="1"/>
      <protection/>
    </xf>
    <xf numFmtId="0" fontId="6" fillId="0" borderId="20" xfId="65" applyFont="1" applyFill="1" applyBorder="1" applyAlignment="1" applyProtection="1">
      <alignment horizontal="left" vertical="center" inden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1" xfId="65" applyFont="1" applyFill="1" applyBorder="1" applyAlignment="1" applyProtection="1">
      <alignment horizontal="center" vertical="center" wrapText="1"/>
      <protection/>
    </xf>
    <xf numFmtId="0" fontId="6" fillId="0" borderId="22" xfId="65" applyFont="1" applyFill="1" applyBorder="1" applyAlignment="1" applyProtection="1">
      <alignment horizontal="center" vertical="center"/>
      <protection/>
    </xf>
    <xf numFmtId="0" fontId="6" fillId="0" borderId="23" xfId="65" applyFont="1" applyFill="1" applyBorder="1" applyAlignment="1" applyProtection="1">
      <alignment horizontal="center" vertical="center"/>
      <protection/>
    </xf>
    <xf numFmtId="0" fontId="2" fillId="0" borderId="0" xfId="65" applyFill="1" applyProtection="1">
      <alignment/>
      <protection/>
    </xf>
    <xf numFmtId="0" fontId="13" fillId="0" borderId="19" xfId="65" applyFont="1" applyFill="1" applyBorder="1" applyAlignment="1" applyProtection="1">
      <alignment horizontal="left" vertical="center" indent="1"/>
      <protection/>
    </xf>
    <xf numFmtId="0" fontId="2" fillId="0" borderId="0" xfId="65" applyFill="1" applyAlignment="1" applyProtection="1">
      <alignment vertical="center"/>
      <protection/>
    </xf>
    <xf numFmtId="0" fontId="13" fillId="0" borderId="15" xfId="65" applyFont="1" applyFill="1" applyBorder="1" applyAlignment="1" applyProtection="1">
      <alignment horizontal="left" vertical="center" indent="1"/>
      <protection/>
    </xf>
    <xf numFmtId="172" fontId="13" fillId="0" borderId="10" xfId="65" applyNumberFormat="1" applyFont="1" applyFill="1" applyBorder="1" applyAlignment="1" applyProtection="1">
      <alignment vertical="center"/>
      <protection locked="0"/>
    </xf>
    <xf numFmtId="172" fontId="13" fillId="0" borderId="24" xfId="65" applyNumberFormat="1" applyFont="1" applyFill="1" applyBorder="1" applyAlignment="1" applyProtection="1">
      <alignment vertical="center"/>
      <protection/>
    </xf>
    <xf numFmtId="0" fontId="13" fillId="0" borderId="16" xfId="65" applyFont="1" applyFill="1" applyBorder="1" applyAlignment="1" applyProtection="1">
      <alignment horizontal="left" vertical="center" indent="1"/>
      <protection/>
    </xf>
    <xf numFmtId="172" fontId="13" fillId="0" borderId="11" xfId="65" applyNumberFormat="1" applyFont="1" applyFill="1" applyBorder="1" applyAlignment="1" applyProtection="1">
      <alignment vertical="center"/>
      <protection locked="0"/>
    </xf>
    <xf numFmtId="172" fontId="13" fillId="0" borderId="25" xfId="65" applyNumberFormat="1" applyFont="1" applyFill="1" applyBorder="1" applyAlignment="1" applyProtection="1">
      <alignment vertical="center"/>
      <protection/>
    </xf>
    <xf numFmtId="0" fontId="2" fillId="0" borderId="0" xfId="65" applyFill="1" applyAlignment="1" applyProtection="1">
      <alignment vertical="center"/>
      <protection locked="0"/>
    </xf>
    <xf numFmtId="172" fontId="13" fillId="0" borderId="12" xfId="65" applyNumberFormat="1" applyFont="1" applyFill="1" applyBorder="1" applyAlignment="1" applyProtection="1">
      <alignment vertical="center"/>
      <protection locked="0"/>
    </xf>
    <xf numFmtId="172" fontId="13" fillId="0" borderId="26" xfId="65" applyNumberFormat="1" applyFont="1" applyFill="1" applyBorder="1" applyAlignment="1" applyProtection="1">
      <alignment vertical="center"/>
      <protection/>
    </xf>
    <xf numFmtId="172" fontId="11" fillId="0" borderId="20" xfId="65" applyNumberFormat="1" applyFont="1" applyFill="1" applyBorder="1" applyAlignment="1" applyProtection="1">
      <alignment vertical="center"/>
      <protection/>
    </xf>
    <xf numFmtId="172" fontId="11" fillId="0" borderId="27" xfId="65" applyNumberFormat="1" applyFont="1" applyFill="1" applyBorder="1" applyAlignment="1" applyProtection="1">
      <alignment vertical="center"/>
      <protection/>
    </xf>
    <xf numFmtId="0" fontId="13" fillId="0" borderId="17" xfId="65" applyFont="1" applyFill="1" applyBorder="1" applyAlignment="1" applyProtection="1">
      <alignment horizontal="left" vertical="center" indent="1"/>
      <protection/>
    </xf>
    <xf numFmtId="0" fontId="11" fillId="0" borderId="19" xfId="65" applyFont="1" applyFill="1" applyBorder="1" applyAlignment="1" applyProtection="1">
      <alignment horizontal="left" vertical="center" indent="1"/>
      <protection/>
    </xf>
    <xf numFmtId="172" fontId="11" fillId="0" borderId="20" xfId="65" applyNumberFormat="1" applyFont="1" applyFill="1" applyBorder="1" applyProtection="1">
      <alignment/>
      <protection/>
    </xf>
    <xf numFmtId="172" fontId="11" fillId="0" borderId="27" xfId="65" applyNumberFormat="1" applyFont="1" applyFill="1" applyBorder="1" applyProtection="1">
      <alignment/>
      <protection/>
    </xf>
    <xf numFmtId="0" fontId="2" fillId="0" borderId="0" xfId="65" applyFill="1" applyProtection="1">
      <alignment/>
      <protection locked="0"/>
    </xf>
    <xf numFmtId="0" fontId="0" fillId="0" borderId="0" xfId="65" applyFont="1" applyFill="1" applyProtection="1">
      <alignment/>
      <protection/>
    </xf>
    <xf numFmtId="0" fontId="17" fillId="0" borderId="0" xfId="65" applyFont="1" applyFill="1" applyProtection="1">
      <alignment/>
      <protection locked="0"/>
    </xf>
    <xf numFmtId="0" fontId="5" fillId="0" borderId="0" xfId="65" applyFont="1" applyFill="1" applyProtection="1">
      <alignment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64" applyFont="1" applyFill="1" applyBorder="1" applyAlignment="1" applyProtection="1">
      <alignment horizontal="left" vertical="center" wrapText="1" indent="1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13" fillId="0" borderId="29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 inden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3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5" applyFont="1" applyFill="1" applyBorder="1" applyAlignment="1" applyProtection="1">
      <alignment horizontal="left" vertical="center" indent="1"/>
      <protection/>
    </xf>
    <xf numFmtId="0" fontId="13" fillId="0" borderId="12" xfId="65" applyFont="1" applyFill="1" applyBorder="1" applyAlignment="1" applyProtection="1">
      <alignment horizontal="left" vertical="center" wrapText="1" indent="1"/>
      <protection/>
    </xf>
    <xf numFmtId="0" fontId="13" fillId="0" borderId="11" xfId="65" applyFont="1" applyFill="1" applyBorder="1" applyAlignment="1" applyProtection="1">
      <alignment horizontal="left" vertical="center" wrapText="1" indent="1"/>
      <protection/>
    </xf>
    <xf numFmtId="0" fontId="13" fillId="0" borderId="12" xfId="65" applyFont="1" applyFill="1" applyBorder="1" applyAlignment="1" applyProtection="1">
      <alignment horizontal="left" vertical="center" indent="1"/>
      <protection/>
    </xf>
    <xf numFmtId="0" fontId="6" fillId="0" borderId="20" xfId="65" applyFont="1" applyFill="1" applyBorder="1" applyAlignment="1" applyProtection="1">
      <alignment horizontal="left" indent="1"/>
      <protection/>
    </xf>
    <xf numFmtId="0" fontId="16" fillId="0" borderId="20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4" xfId="0" applyFont="1" applyBorder="1" applyAlignment="1" applyProtection="1">
      <alignment horizontal="left" vertical="center" wrapText="1" indent="1"/>
      <protection/>
    </xf>
    <xf numFmtId="0" fontId="16" fillId="0" borderId="32" xfId="0" applyFont="1" applyBorder="1" applyAlignment="1" applyProtection="1">
      <alignment horizontal="left" vertical="center" wrapText="1" indent="1"/>
      <protection/>
    </xf>
    <xf numFmtId="172" fontId="11" fillId="0" borderId="23" xfId="64" applyNumberFormat="1" applyFont="1" applyFill="1" applyBorder="1" applyAlignment="1" applyProtection="1">
      <alignment horizontal="right" vertical="center" wrapText="1" indent="1"/>
      <protection/>
    </xf>
    <xf numFmtId="172" fontId="11" fillId="0" borderId="27" xfId="64" applyNumberFormat="1" applyFont="1" applyFill="1" applyBorder="1" applyAlignment="1" applyProtection="1">
      <alignment horizontal="right" vertical="center" wrapText="1" indent="1"/>
      <protection/>
    </xf>
    <xf numFmtId="172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7" xfId="64" applyNumberFormat="1" applyFont="1" applyFill="1" applyBorder="1" applyAlignment="1" applyProtection="1">
      <alignment horizontal="right" vertical="center" wrapText="1" indent="1"/>
      <protection/>
    </xf>
    <xf numFmtId="172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0" applyNumberFormat="1" applyFont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1" fillId="0" borderId="21" xfId="64" applyFont="1" applyFill="1" applyBorder="1" applyAlignment="1" applyProtection="1">
      <alignment horizontal="center" vertical="center" wrapText="1"/>
      <protection/>
    </xf>
    <xf numFmtId="172" fontId="13" fillId="0" borderId="2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4" xfId="0" applyFont="1" applyBorder="1" applyAlignment="1" applyProtection="1">
      <alignment horizontal="left" wrapText="1" indent="1"/>
      <protection/>
    </xf>
    <xf numFmtId="0" fontId="16" fillId="0" borderId="19" xfId="0" applyFont="1" applyBorder="1" applyAlignment="1" applyProtection="1">
      <alignment wrapText="1"/>
      <protection/>
    </xf>
    <xf numFmtId="0" fontId="15" fillId="0" borderId="14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6" fillId="0" borderId="20" xfId="0" applyFont="1" applyBorder="1" applyAlignment="1" applyProtection="1">
      <alignment wrapText="1"/>
      <protection/>
    </xf>
    <xf numFmtId="0" fontId="16" fillId="0" borderId="32" xfId="0" applyFont="1" applyBorder="1" applyAlignment="1" applyProtection="1">
      <alignment wrapText="1"/>
      <protection/>
    </xf>
    <xf numFmtId="0" fontId="16" fillId="0" borderId="29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172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64" applyFont="1" applyFill="1" applyProtection="1">
      <alignment/>
      <protection/>
    </xf>
    <xf numFmtId="49" fontId="13" fillId="0" borderId="17" xfId="64" applyNumberFormat="1" applyFont="1" applyFill="1" applyBorder="1" applyAlignment="1" applyProtection="1">
      <alignment horizontal="center" vertical="center" wrapText="1"/>
      <protection/>
    </xf>
    <xf numFmtId="49" fontId="13" fillId="0" borderId="16" xfId="64" applyNumberFormat="1" applyFont="1" applyFill="1" applyBorder="1" applyAlignment="1" applyProtection="1">
      <alignment horizontal="center" vertical="center" wrapText="1"/>
      <protection/>
    </xf>
    <xf numFmtId="49" fontId="13" fillId="0" borderId="18" xfId="64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6" fillId="0" borderId="32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0" fontId="13" fillId="0" borderId="29" xfId="64" applyFont="1" applyFill="1" applyBorder="1" applyAlignment="1" applyProtection="1" quotePrefix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72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65" applyFont="1" applyFill="1" applyBorder="1" applyAlignment="1" applyProtection="1">
      <alignment horizontal="left" vertical="center" wrapText="1" indent="1"/>
      <protection/>
    </xf>
    <xf numFmtId="172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21" fillId="0" borderId="0" xfId="60">
      <alignment/>
      <protection/>
    </xf>
    <xf numFmtId="0" fontId="21" fillId="0" borderId="0" xfId="60" applyBorder="1">
      <alignment/>
      <protection/>
    </xf>
    <xf numFmtId="0" fontId="22" fillId="0" borderId="0" xfId="60" applyFont="1" applyBorder="1" applyAlignment="1">
      <alignment horizontal="center"/>
      <protection/>
    </xf>
    <xf numFmtId="0" fontId="21" fillId="0" borderId="0" xfId="60" applyFill="1">
      <alignment/>
      <protection/>
    </xf>
    <xf numFmtId="0" fontId="23" fillId="0" borderId="0" xfId="60" applyFont="1" applyFill="1" applyBorder="1">
      <alignment/>
      <protection/>
    </xf>
    <xf numFmtId="49" fontId="23" fillId="0" borderId="0" xfId="60" applyNumberFormat="1" applyFont="1" applyBorder="1" applyAlignment="1">
      <alignment horizontal="center"/>
      <protection/>
    </xf>
    <xf numFmtId="0" fontId="23" fillId="0" borderId="0" xfId="60" applyFont="1" applyBorder="1">
      <alignment/>
      <protection/>
    </xf>
    <xf numFmtId="49" fontId="23" fillId="0" borderId="0" xfId="60" applyNumberFormat="1" applyFont="1" applyFill="1" applyBorder="1" applyAlignment="1">
      <alignment horizontal="center"/>
      <protection/>
    </xf>
    <xf numFmtId="0" fontId="23" fillId="0" borderId="0" xfId="60" applyFont="1" applyBorder="1" applyAlignment="1">
      <alignment wrapText="1"/>
      <protection/>
    </xf>
    <xf numFmtId="0" fontId="22" fillId="0" borderId="0" xfId="60" applyFont="1" applyBorder="1" applyAlignment="1">
      <alignment/>
      <protection/>
    </xf>
    <xf numFmtId="49" fontId="0" fillId="0" borderId="11" xfId="0" applyNumberFormat="1" applyFill="1" applyBorder="1" applyAlignment="1">
      <alignment vertical="center" wrapText="1"/>
    </xf>
    <xf numFmtId="172" fontId="6" fillId="0" borderId="3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Fill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85" fillId="0" borderId="0" xfId="62" applyFont="1" applyAlignment="1">
      <alignment/>
      <protection/>
    </xf>
    <xf numFmtId="0" fontId="85" fillId="0" borderId="0" xfId="62" applyFont="1" applyAlignment="1">
      <alignment horizontal="center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0" fillId="0" borderId="36" xfId="0" applyNumberFormat="1" applyFill="1" applyBorder="1" applyAlignment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6" xfId="0" applyNumberFormat="1" applyFill="1" applyBorder="1" applyAlignment="1">
      <alignment vertical="center" wrapText="1"/>
    </xf>
    <xf numFmtId="172" fontId="0" fillId="0" borderId="37" xfId="0" applyNumberFormat="1" applyFill="1" applyBorder="1" applyAlignment="1">
      <alignment vertical="center" wrapText="1"/>
    </xf>
    <xf numFmtId="172" fontId="0" fillId="0" borderId="34" xfId="0" applyNumberFormat="1" applyFill="1" applyBorder="1" applyAlignment="1">
      <alignment vertical="center" wrapText="1"/>
    </xf>
    <xf numFmtId="172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19" xfId="0" applyNumberFormat="1" applyFont="1" applyFill="1" applyBorder="1" applyAlignment="1">
      <alignment vertical="center" wrapText="1"/>
    </xf>
    <xf numFmtId="172" fontId="3" fillId="0" borderId="20" xfId="0" applyNumberFormat="1" applyFont="1" applyFill="1" applyBorder="1" applyAlignment="1">
      <alignment vertical="center" wrapText="1"/>
    </xf>
    <xf numFmtId="0" fontId="25" fillId="0" borderId="0" xfId="60" applyFont="1">
      <alignment/>
      <protection/>
    </xf>
    <xf numFmtId="180" fontId="22" fillId="0" borderId="0" xfId="60" applyNumberFormat="1" applyFont="1" applyBorder="1" applyAlignment="1">
      <alignment/>
      <protection/>
    </xf>
    <xf numFmtId="0" fontId="25" fillId="0" borderId="0" xfId="60" applyFont="1">
      <alignment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72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60" applyFont="1" applyFill="1" applyBorder="1">
      <alignment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1" fontId="13" fillId="0" borderId="0" xfId="0" applyNumberFormat="1" applyFont="1" applyFill="1" applyAlignment="1" applyProtection="1">
      <alignment horizontal="right" vertical="center" wrapText="1" indent="1"/>
      <protection/>
    </xf>
    <xf numFmtId="1" fontId="0" fillId="0" borderId="0" xfId="0" applyNumberFormat="1" applyFill="1" applyAlignment="1" applyProtection="1">
      <alignment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65" applyFont="1" applyFill="1" applyProtection="1">
      <alignment/>
      <protection locked="0"/>
    </xf>
    <xf numFmtId="172" fontId="0" fillId="0" borderId="0" xfId="65" applyNumberFormat="1" applyFont="1" applyFill="1" applyProtection="1">
      <alignment/>
      <protection locked="0"/>
    </xf>
    <xf numFmtId="172" fontId="2" fillId="0" borderId="0" xfId="65" applyNumberFormat="1" applyFill="1" applyProtection="1">
      <alignment/>
      <protection locked="0"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64" applyFont="1" applyFill="1" applyBorder="1" applyAlignment="1" applyProtection="1">
      <alignment horizontal="left" vertical="center" wrapText="1" inden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64" applyFont="1" applyFill="1" applyBorder="1" applyAlignment="1" applyProtection="1">
      <alignment horizontal="left" vertical="center" wrapText="1" inden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64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64" applyFont="1" applyFill="1" applyBorder="1" applyAlignment="1" applyProtection="1">
      <alignment horizontal="left" vertical="center" wrapText="1" inden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left" wrapText="1" indent="1"/>
      <protection/>
    </xf>
    <xf numFmtId="0" fontId="23" fillId="0" borderId="11" xfId="60" applyFont="1" applyFill="1" applyBorder="1" applyAlignment="1">
      <alignment horizontal="center"/>
      <protection/>
    </xf>
    <xf numFmtId="49" fontId="23" fillId="0" borderId="11" xfId="60" applyNumberFormat="1" applyFont="1" applyBorder="1" applyAlignment="1">
      <alignment horizontal="center"/>
      <protection/>
    </xf>
    <xf numFmtId="0" fontId="23" fillId="0" borderId="11" xfId="60" applyFont="1" applyBorder="1">
      <alignment/>
      <protection/>
    </xf>
    <xf numFmtId="0" fontId="13" fillId="0" borderId="45" xfId="64" applyFont="1" applyFill="1" applyBorder="1" applyAlignment="1" applyProtection="1">
      <alignment horizontal="left" vertical="center" wrapText="1" indent="1"/>
      <protection/>
    </xf>
    <xf numFmtId="0" fontId="13" fillId="0" borderId="25" xfId="64" applyFont="1" applyFill="1" applyBorder="1" applyAlignment="1" applyProtection="1">
      <alignment horizontal="left" vertical="center" wrapText="1" indent="1"/>
      <protection/>
    </xf>
    <xf numFmtId="0" fontId="13" fillId="0" borderId="38" xfId="64" applyFont="1" applyFill="1" applyBorder="1" applyAlignment="1" applyProtection="1">
      <alignment horizontal="left" vertical="center" wrapText="1" indent="1"/>
      <protection/>
    </xf>
    <xf numFmtId="0" fontId="6" fillId="0" borderId="46" xfId="0" applyFont="1" applyFill="1" applyBorder="1" applyAlignment="1" applyProtection="1">
      <alignment horizontal="left" vertical="center" wrapText="1" indent="1"/>
      <protection/>
    </xf>
    <xf numFmtId="0" fontId="19" fillId="0" borderId="47" xfId="0" applyFont="1" applyFill="1" applyBorder="1" applyAlignment="1" applyProtection="1">
      <alignment horizontal="left" wrapText="1" indent="1"/>
      <protection/>
    </xf>
    <xf numFmtId="0" fontId="13" fillId="0" borderId="48" xfId="64" applyFont="1" applyFill="1" applyBorder="1" applyAlignment="1" applyProtection="1">
      <alignment horizontal="left" vertical="center" wrapText="1" indent="1"/>
      <protection/>
    </xf>
    <xf numFmtId="0" fontId="13" fillId="0" borderId="49" xfId="64" applyFont="1" applyFill="1" applyBorder="1" applyAlignment="1" applyProtection="1">
      <alignment horizontal="left" vertical="center" wrapText="1" indent="1"/>
      <protection/>
    </xf>
    <xf numFmtId="0" fontId="13" fillId="0" borderId="50" xfId="64" applyFont="1" applyFill="1" applyBorder="1" applyAlignment="1" applyProtection="1">
      <alignment horizontal="left" vertical="center" wrapText="1" inden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64" applyFont="1" applyFill="1" applyBorder="1" applyAlignment="1" applyProtection="1">
      <alignment horizontal="left" vertical="center" wrapText="1" indent="1"/>
      <protection/>
    </xf>
    <xf numFmtId="0" fontId="6" fillId="0" borderId="27" xfId="0" applyFont="1" applyFill="1" applyBorder="1" applyAlignment="1" applyProtection="1">
      <alignment horizontal="left" vertical="center" wrapText="1" indent="1"/>
      <protection/>
    </xf>
    <xf numFmtId="0" fontId="13" fillId="0" borderId="26" xfId="64" applyFont="1" applyFill="1" applyBorder="1" applyAlignment="1" applyProtection="1">
      <alignment horizontal="left" vertical="center" wrapText="1" indent="1"/>
      <protection/>
    </xf>
    <xf numFmtId="0" fontId="13" fillId="0" borderId="33" xfId="64" applyFont="1" applyFill="1" applyBorder="1" applyAlignment="1" applyProtection="1">
      <alignment horizontal="left" vertical="center" wrapText="1" indent="1"/>
      <protection/>
    </xf>
    <xf numFmtId="0" fontId="11" fillId="0" borderId="46" xfId="64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/>
    </xf>
    <xf numFmtId="49" fontId="13" fillId="0" borderId="4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3" xfId="64" applyNumberFormat="1" applyFont="1" applyFill="1" applyBorder="1" applyAlignment="1" applyProtection="1">
      <alignment horizontal="center" vertical="center" wrapText="1"/>
      <protection/>
    </xf>
    <xf numFmtId="49" fontId="13" fillId="0" borderId="42" xfId="64" applyNumberFormat="1" applyFont="1" applyFill="1" applyBorder="1" applyAlignment="1" applyProtection="1">
      <alignment horizontal="center" vertical="center" wrapText="1"/>
      <protection/>
    </xf>
    <xf numFmtId="0" fontId="13" fillId="0" borderId="36" xfId="64" applyFont="1" applyFill="1" applyBorder="1" applyAlignment="1" applyProtection="1">
      <alignment horizontal="left" vertical="center" wrapText="1" indent="1"/>
      <protection/>
    </xf>
    <xf numFmtId="0" fontId="13" fillId="0" borderId="16" xfId="64" applyFont="1" applyFill="1" applyBorder="1" applyAlignment="1" applyProtection="1">
      <alignment horizontal="left" vertical="center" wrapText="1" indent="1"/>
      <protection/>
    </xf>
    <xf numFmtId="0" fontId="13" fillId="0" borderId="16" xfId="64" applyFont="1" applyFill="1" applyBorder="1" applyAlignment="1" applyProtection="1">
      <alignment horizontal="left" indent="6"/>
      <protection/>
    </xf>
    <xf numFmtId="0" fontId="13" fillId="0" borderId="16" xfId="64" applyFont="1" applyFill="1" applyBorder="1" applyAlignment="1" applyProtection="1">
      <alignment horizontal="left" vertical="center" wrapText="1" indent="6"/>
      <protection/>
    </xf>
    <xf numFmtId="0" fontId="13" fillId="0" borderId="37" xfId="64" applyFont="1" applyFill="1" applyBorder="1" applyAlignment="1" applyProtection="1">
      <alignment horizontal="left" vertical="center" wrapText="1" indent="6"/>
      <protection/>
    </xf>
    <xf numFmtId="0" fontId="11" fillId="0" borderId="29" xfId="64" applyFont="1" applyFill="1" applyBorder="1" applyAlignment="1" applyProtection="1">
      <alignment vertical="center" wrapText="1"/>
      <protection/>
    </xf>
    <xf numFmtId="172" fontId="11" fillId="0" borderId="54" xfId="64" applyNumberFormat="1" applyFont="1" applyFill="1" applyBorder="1" applyAlignment="1" applyProtection="1">
      <alignment horizontal="right" vertical="center" wrapText="1" indent="1"/>
      <protection/>
    </xf>
    <xf numFmtId="0" fontId="15" fillId="0" borderId="14" xfId="0" applyFont="1" applyBorder="1" applyAlignment="1" applyProtection="1">
      <alignment vertical="center" wrapText="1"/>
      <protection/>
    </xf>
    <xf numFmtId="49" fontId="13" fillId="0" borderId="4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4" applyNumberFormat="1" applyFont="1" applyFill="1" applyBorder="1" applyAlignment="1" applyProtection="1">
      <alignment horizontal="left" vertical="center" wrapText="1" indent="1"/>
      <protection/>
    </xf>
    <xf numFmtId="172" fontId="0" fillId="0" borderId="0" xfId="64" applyNumberFormat="1" applyFont="1" applyFill="1" applyProtection="1">
      <alignment/>
      <protection/>
    </xf>
    <xf numFmtId="0" fontId="0" fillId="0" borderId="0" xfId="65" applyFont="1" applyFill="1" applyAlignment="1" applyProtection="1">
      <alignment wrapText="1"/>
      <protection locked="0"/>
    </xf>
    <xf numFmtId="172" fontId="3" fillId="0" borderId="32" xfId="0" applyNumberFormat="1" applyFont="1" applyFill="1" applyBorder="1" applyAlignment="1">
      <alignment vertical="center" wrapText="1"/>
    </xf>
    <xf numFmtId="172" fontId="3" fillId="0" borderId="29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172" fontId="0" fillId="0" borderId="13" xfId="0" applyNumberFormat="1" applyFill="1" applyBorder="1" applyAlignment="1">
      <alignment vertical="center" wrapText="1"/>
    </xf>
    <xf numFmtId="172" fontId="0" fillId="0" borderId="36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vertical="center" wrapText="1"/>
    </xf>
    <xf numFmtId="172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27" fillId="0" borderId="11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72" fontId="5" fillId="0" borderId="0" xfId="0" applyNumberFormat="1" applyFont="1" applyFill="1" applyAlignment="1">
      <alignment horizontal="center" vertical="center" wrapText="1"/>
    </xf>
    <xf numFmtId="0" fontId="86" fillId="0" borderId="11" xfId="0" applyFont="1" applyBorder="1" applyAlignment="1">
      <alignment/>
    </xf>
    <xf numFmtId="0" fontId="86" fillId="0" borderId="13" xfId="0" applyFont="1" applyBorder="1" applyAlignment="1">
      <alignment/>
    </xf>
    <xf numFmtId="49" fontId="4" fillId="0" borderId="34" xfId="0" applyNumberFormat="1" applyFont="1" applyFill="1" applyBorder="1" applyAlignment="1">
      <alignment horizontal="center" vertical="center" wrapText="1"/>
    </xf>
    <xf numFmtId="172" fontId="0" fillId="0" borderId="32" xfId="0" applyNumberFormat="1" applyFill="1" applyBorder="1" applyAlignment="1">
      <alignment horizontal="center" vertical="center" wrapText="1"/>
    </xf>
    <xf numFmtId="172" fontId="0" fillId="0" borderId="29" xfId="0" applyNumberFormat="1" applyFill="1" applyBorder="1" applyAlignment="1">
      <alignment vertical="center" wrapText="1"/>
    </xf>
    <xf numFmtId="172" fontId="5" fillId="0" borderId="29" xfId="0" applyNumberFormat="1" applyFont="1" applyFill="1" applyBorder="1" applyAlignment="1">
      <alignment horizontal="right" vertical="center" wrapText="1"/>
    </xf>
    <xf numFmtId="0" fontId="87" fillId="0" borderId="11" xfId="0" applyFont="1" applyBorder="1" applyAlignment="1">
      <alignment/>
    </xf>
    <xf numFmtId="3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7" xfId="64" applyNumberFormat="1" applyFont="1" applyFill="1" applyBorder="1" applyAlignment="1" applyProtection="1">
      <alignment horizontal="right" vertical="center" wrapText="1" indent="1"/>
      <protection/>
    </xf>
    <xf numFmtId="3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7" xfId="64" applyNumberFormat="1" applyFont="1" applyFill="1" applyBorder="1" applyAlignment="1" applyProtection="1">
      <alignment horizontal="right" vertical="center" wrapText="1" indent="1"/>
      <protection/>
    </xf>
    <xf numFmtId="3" fontId="13" fillId="0" borderId="26" xfId="64" applyNumberFormat="1" applyFont="1" applyFill="1" applyBorder="1" applyAlignment="1" applyProtection="1">
      <alignment horizontal="right" vertical="center" wrapText="1" indent="1"/>
      <protection/>
    </xf>
    <xf numFmtId="3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4" xfId="64" applyNumberFormat="1" applyFont="1" applyFill="1" applyBorder="1" applyAlignment="1" applyProtection="1">
      <alignment horizontal="right" vertical="center" wrapText="1" indent="1"/>
      <protection/>
    </xf>
    <xf numFmtId="3" fontId="13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Border="1" applyAlignment="1" applyProtection="1">
      <alignment horizontal="right" vertical="center" wrapText="1" indent="1"/>
      <protection/>
    </xf>
    <xf numFmtId="3" fontId="14" fillId="0" borderId="27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5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1" fillId="0" borderId="56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Fill="1" applyAlignment="1" applyProtection="1">
      <alignment horizontal="right" vertical="center" wrapText="1" indent="1"/>
      <protection/>
    </xf>
    <xf numFmtId="3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4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ill="1" applyAlignment="1" applyProtection="1">
      <alignment vertical="center" wrapText="1"/>
      <protection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70" xfId="0" applyNumberFormat="1" applyFont="1" applyFill="1" applyBorder="1" applyAlignment="1" applyProtection="1">
      <alignment horizontal="right" vertical="center" wrapText="1" indent="1"/>
      <protection/>
    </xf>
    <xf numFmtId="3" fontId="11" fillId="0" borderId="71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86" fillId="0" borderId="34" xfId="0" applyFont="1" applyBorder="1" applyAlignment="1">
      <alignment/>
    </xf>
    <xf numFmtId="172" fontId="50" fillId="0" borderId="36" xfId="0" applyNumberFormat="1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center" vertical="center" wrapText="1"/>
    </xf>
    <xf numFmtId="172" fontId="50" fillId="0" borderId="16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2" fontId="50" fillId="0" borderId="16" xfId="0" applyNumberFormat="1" applyFont="1" applyFill="1" applyBorder="1" applyAlignment="1">
      <alignment vertical="center" wrapText="1"/>
    </xf>
    <xf numFmtId="172" fontId="50" fillId="0" borderId="11" xfId="0" applyNumberFormat="1" applyFont="1" applyFill="1" applyBorder="1" applyAlignment="1">
      <alignment vertical="center" wrapText="1"/>
    </xf>
    <xf numFmtId="0" fontId="26" fillId="0" borderId="11" xfId="62" applyFont="1" applyBorder="1" applyAlignment="1">
      <alignment horizontal="left" vertical="center"/>
      <protection/>
    </xf>
    <xf numFmtId="172" fontId="26" fillId="0" borderId="11" xfId="0" applyNumberFormat="1" applyFont="1" applyFill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/>
    </xf>
    <xf numFmtId="0" fontId="86" fillId="0" borderId="11" xfId="0" applyFont="1" applyBorder="1" applyAlignment="1">
      <alignment horizontal="left" vertical="center"/>
    </xf>
    <xf numFmtId="0" fontId="86" fillId="0" borderId="11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26" fillId="0" borderId="34" xfId="0" applyNumberFormat="1" applyFont="1" applyFill="1" applyBorder="1" applyAlignment="1">
      <alignment horizontal="left" vertical="center" wrapText="1"/>
    </xf>
    <xf numFmtId="0" fontId="86" fillId="0" borderId="11" xfId="0" applyFont="1" applyFill="1" applyBorder="1" applyAlignment="1">
      <alignment horizontal="left" vertical="center"/>
    </xf>
    <xf numFmtId="0" fontId="50" fillId="0" borderId="18" xfId="60" applyFont="1" applyFill="1" applyBorder="1">
      <alignment/>
      <protection/>
    </xf>
    <xf numFmtId="0" fontId="50" fillId="0" borderId="16" xfId="60" applyFont="1" applyFill="1" applyBorder="1">
      <alignment/>
      <protection/>
    </xf>
    <xf numFmtId="0" fontId="50" fillId="0" borderId="16" xfId="60" applyFont="1" applyFill="1" applyBorder="1" applyAlignment="1">
      <alignment wrapText="1"/>
      <protection/>
    </xf>
    <xf numFmtId="0" fontId="51" fillId="0" borderId="0" xfId="60" applyFont="1" applyBorder="1">
      <alignment/>
      <protection/>
    </xf>
    <xf numFmtId="0" fontId="52" fillId="0" borderId="39" xfId="0" applyFont="1" applyBorder="1" applyAlignment="1" applyProtection="1">
      <alignment horizontal="center" vertical="center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52" fillId="0" borderId="19" xfId="60" applyFont="1" applyFill="1" applyBorder="1" applyAlignment="1">
      <alignment horizontal="right"/>
      <protection/>
    </xf>
    <xf numFmtId="0" fontId="50" fillId="0" borderId="0" xfId="60" applyFont="1" applyFill="1">
      <alignment/>
      <protection/>
    </xf>
    <xf numFmtId="0" fontId="50" fillId="0" borderId="0" xfId="60" applyFont="1" applyFill="1" applyAlignment="1">
      <alignment/>
      <protection/>
    </xf>
    <xf numFmtId="0" fontId="51" fillId="0" borderId="0" xfId="60" applyFont="1" applyFill="1">
      <alignment/>
      <protection/>
    </xf>
    <xf numFmtId="0" fontId="51" fillId="0" borderId="28" xfId="60" applyFont="1" applyFill="1" applyBorder="1">
      <alignment/>
      <protection/>
    </xf>
    <xf numFmtId="0" fontId="53" fillId="0" borderId="0" xfId="60" applyFont="1" applyFill="1" applyAlignment="1">
      <alignment horizontal="right"/>
      <protection/>
    </xf>
    <xf numFmtId="0" fontId="54" fillId="0" borderId="0" xfId="60" applyFont="1" applyFill="1">
      <alignment/>
      <protection/>
    </xf>
    <xf numFmtId="0" fontId="53" fillId="0" borderId="43" xfId="60" applyFont="1" applyFill="1" applyBorder="1">
      <alignment/>
      <protection/>
    </xf>
    <xf numFmtId="0" fontId="53" fillId="0" borderId="22" xfId="60" applyFont="1" applyFill="1" applyBorder="1">
      <alignment/>
      <protection/>
    </xf>
    <xf numFmtId="0" fontId="53" fillId="0" borderId="74" xfId="60" applyFont="1" applyFill="1" applyBorder="1">
      <alignment/>
      <protection/>
    </xf>
    <xf numFmtId="0" fontId="50" fillId="0" borderId="39" xfId="60" applyFont="1" applyFill="1" applyBorder="1" applyAlignment="1">
      <alignment vertical="center" wrapText="1"/>
      <protection/>
    </xf>
    <xf numFmtId="0" fontId="50" fillId="0" borderId="30" xfId="60" applyFont="1" applyFill="1" applyBorder="1" applyAlignment="1">
      <alignment horizontal="center" vertical="center"/>
      <protection/>
    </xf>
    <xf numFmtId="0" fontId="53" fillId="0" borderId="46" xfId="60" applyFont="1" applyFill="1" applyBorder="1" applyAlignment="1">
      <alignment vertical="center"/>
      <protection/>
    </xf>
    <xf numFmtId="0" fontId="50" fillId="0" borderId="30" xfId="60" applyFont="1" applyFill="1" applyBorder="1" applyAlignment="1">
      <alignment vertical="center" wrapText="1"/>
      <protection/>
    </xf>
    <xf numFmtId="0" fontId="50" fillId="0" borderId="20" xfId="60" applyFont="1" applyFill="1" applyBorder="1" applyAlignment="1">
      <alignment vertical="center" wrapText="1"/>
      <protection/>
    </xf>
    <xf numFmtId="0" fontId="50" fillId="0" borderId="46" xfId="60" applyFont="1" applyFill="1" applyBorder="1" applyAlignment="1">
      <alignment vertical="center" wrapText="1"/>
      <protection/>
    </xf>
    <xf numFmtId="0" fontId="50" fillId="0" borderId="19" xfId="60" applyFont="1" applyFill="1" applyBorder="1" applyAlignment="1">
      <alignment vertical="center" wrapText="1"/>
      <protection/>
    </xf>
    <xf numFmtId="0" fontId="50" fillId="0" borderId="27" xfId="60" applyFont="1" applyFill="1" applyBorder="1" applyAlignment="1">
      <alignment vertical="center" wrapText="1"/>
      <protection/>
    </xf>
    <xf numFmtId="0" fontId="53" fillId="0" borderId="15" xfId="60" applyFont="1" applyFill="1" applyBorder="1" applyAlignment="1">
      <alignment horizontal="center"/>
      <protection/>
    </xf>
    <xf numFmtId="0" fontId="53" fillId="0" borderId="10" xfId="60" applyFont="1" applyFill="1" applyBorder="1" applyAlignment="1">
      <alignment horizontal="center"/>
      <protection/>
    </xf>
    <xf numFmtId="0" fontId="53" fillId="0" borderId="75" xfId="60" applyFont="1" applyFill="1" applyBorder="1">
      <alignment/>
      <protection/>
    </xf>
    <xf numFmtId="0" fontId="51" fillId="0" borderId="76" xfId="60" applyFont="1" applyFill="1" applyBorder="1">
      <alignment/>
      <protection/>
    </xf>
    <xf numFmtId="0" fontId="50" fillId="0" borderId="10" xfId="60" applyFont="1" applyFill="1" applyBorder="1">
      <alignment/>
      <protection/>
    </xf>
    <xf numFmtId="0" fontId="50" fillId="0" borderId="75" xfId="60" applyFont="1" applyFill="1" applyBorder="1">
      <alignment/>
      <protection/>
    </xf>
    <xf numFmtId="0" fontId="50" fillId="0" borderId="15" xfId="60" applyFont="1" applyFill="1" applyBorder="1">
      <alignment/>
      <protection/>
    </xf>
    <xf numFmtId="0" fontId="50" fillId="0" borderId="24" xfId="60" applyFont="1" applyFill="1" applyBorder="1">
      <alignment/>
      <protection/>
    </xf>
    <xf numFmtId="0" fontId="55" fillId="0" borderId="36" xfId="60" applyFont="1" applyFill="1" applyBorder="1" applyAlignment="1">
      <alignment horizontal="center"/>
      <protection/>
    </xf>
    <xf numFmtId="0" fontId="54" fillId="0" borderId="13" xfId="60" applyFont="1" applyFill="1" applyBorder="1">
      <alignment/>
      <protection/>
    </xf>
    <xf numFmtId="0" fontId="51" fillId="0" borderId="13" xfId="60" applyFont="1" applyFill="1" applyBorder="1">
      <alignment/>
      <protection/>
    </xf>
    <xf numFmtId="0" fontId="50" fillId="0" borderId="13" xfId="60" applyFont="1" applyFill="1" applyBorder="1">
      <alignment/>
      <protection/>
    </xf>
    <xf numFmtId="0" fontId="50" fillId="0" borderId="48" xfId="60" applyFont="1" applyFill="1" applyBorder="1">
      <alignment/>
      <protection/>
    </xf>
    <xf numFmtId="0" fontId="50" fillId="0" borderId="36" xfId="60" applyFont="1" applyFill="1" applyBorder="1">
      <alignment/>
      <protection/>
    </xf>
    <xf numFmtId="0" fontId="50" fillId="0" borderId="45" xfId="60" applyFont="1" applyFill="1" applyBorder="1">
      <alignment/>
      <protection/>
    </xf>
    <xf numFmtId="0" fontId="55" fillId="0" borderId="16" xfId="60" applyFont="1" applyFill="1" applyBorder="1" applyAlignment="1">
      <alignment horizontal="center"/>
      <protection/>
    </xf>
    <xf numFmtId="0" fontId="50" fillId="0" borderId="11" xfId="60" applyFont="1" applyFill="1" applyBorder="1" applyAlignment="1">
      <alignment wrapText="1"/>
      <protection/>
    </xf>
    <xf numFmtId="0" fontId="51" fillId="0" borderId="11" xfId="60" applyFont="1" applyFill="1" applyBorder="1">
      <alignment/>
      <protection/>
    </xf>
    <xf numFmtId="0" fontId="50" fillId="0" borderId="11" xfId="60" applyFont="1" applyFill="1" applyBorder="1">
      <alignment/>
      <protection/>
    </xf>
    <xf numFmtId="0" fontId="50" fillId="0" borderId="49" xfId="60" applyFont="1" applyFill="1" applyBorder="1">
      <alignment/>
      <protection/>
    </xf>
    <xf numFmtId="0" fontId="50" fillId="0" borderId="25" xfId="60" applyFont="1" applyFill="1" applyBorder="1">
      <alignment/>
      <protection/>
    </xf>
    <xf numFmtId="0" fontId="54" fillId="0" borderId="11" xfId="60" applyFont="1" applyFill="1" applyBorder="1">
      <alignment/>
      <protection/>
    </xf>
    <xf numFmtId="0" fontId="54" fillId="0" borderId="11" xfId="60" applyFont="1" applyFill="1" applyBorder="1" applyAlignment="1">
      <alignment wrapText="1"/>
      <protection/>
    </xf>
    <xf numFmtId="0" fontId="52" fillId="0" borderId="11" xfId="60" applyFont="1" applyFill="1" applyBorder="1">
      <alignment/>
      <protection/>
    </xf>
    <xf numFmtId="3" fontId="50" fillId="0" borderId="11" xfId="0" applyNumberFormat="1" applyFont="1" applyFill="1" applyBorder="1" applyAlignment="1">
      <alignment vertical="center" wrapText="1"/>
    </xf>
    <xf numFmtId="0" fontId="50" fillId="0" borderId="11" xfId="63" applyFont="1" applyFill="1" applyBorder="1">
      <alignment/>
      <protection/>
    </xf>
    <xf numFmtId="0" fontId="55" fillId="0" borderId="37" xfId="60" applyFont="1" applyFill="1" applyBorder="1" applyAlignment="1">
      <alignment horizontal="center"/>
      <protection/>
    </xf>
    <xf numFmtId="0" fontId="50" fillId="0" borderId="34" xfId="60" applyFont="1" applyFill="1" applyBorder="1" applyAlignment="1">
      <alignment wrapText="1"/>
      <protection/>
    </xf>
    <xf numFmtId="0" fontId="51" fillId="0" borderId="34" xfId="60" applyFont="1" applyFill="1" applyBorder="1">
      <alignment/>
      <protection/>
    </xf>
    <xf numFmtId="0" fontId="50" fillId="0" borderId="34" xfId="60" applyFont="1" applyFill="1" applyBorder="1">
      <alignment/>
      <protection/>
    </xf>
    <xf numFmtId="0" fontId="50" fillId="0" borderId="50" xfId="60" applyFont="1" applyFill="1" applyBorder="1">
      <alignment/>
      <protection/>
    </xf>
    <xf numFmtId="0" fontId="50" fillId="0" borderId="37" xfId="60" applyFont="1" applyFill="1" applyBorder="1">
      <alignment/>
      <protection/>
    </xf>
    <xf numFmtId="0" fontId="50" fillId="0" borderId="38" xfId="60" applyFont="1" applyFill="1" applyBorder="1">
      <alignment/>
      <protection/>
    </xf>
    <xf numFmtId="49" fontId="56" fillId="0" borderId="32" xfId="60" applyNumberFormat="1" applyFont="1" applyFill="1" applyBorder="1" applyAlignment="1">
      <alignment horizontal="center"/>
      <protection/>
    </xf>
    <xf numFmtId="0" fontId="55" fillId="0" borderId="29" xfId="60" applyFont="1" applyFill="1" applyBorder="1" applyAlignment="1">
      <alignment wrapText="1"/>
      <protection/>
    </xf>
    <xf numFmtId="0" fontId="51" fillId="0" borderId="29" xfId="60" applyFont="1" applyFill="1" applyBorder="1">
      <alignment/>
      <protection/>
    </xf>
    <xf numFmtId="0" fontId="50" fillId="0" borderId="29" xfId="60" applyFont="1" applyFill="1" applyBorder="1">
      <alignment/>
      <protection/>
    </xf>
    <xf numFmtId="0" fontId="50" fillId="0" borderId="54" xfId="60" applyFont="1" applyFill="1" applyBorder="1">
      <alignment/>
      <protection/>
    </xf>
    <xf numFmtId="49" fontId="51" fillId="0" borderId="0" xfId="60" applyNumberFormat="1" applyFont="1" applyFill="1">
      <alignment/>
      <protection/>
    </xf>
    <xf numFmtId="0" fontId="57" fillId="0" borderId="0" xfId="60" applyFont="1" applyFill="1">
      <alignment/>
      <protection/>
    </xf>
    <xf numFmtId="172" fontId="0" fillId="0" borderId="37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/>
    </xf>
    <xf numFmtId="0" fontId="12" fillId="0" borderId="0" xfId="0" applyFont="1" applyAlignment="1" applyProtection="1">
      <alignment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vertical="center"/>
    </xf>
    <xf numFmtId="0" fontId="88" fillId="0" borderId="11" xfId="0" applyFont="1" applyBorder="1" applyAlignment="1">
      <alignment vertical="center" wrapText="1"/>
    </xf>
    <xf numFmtId="3" fontId="89" fillId="0" borderId="11" xfId="0" applyNumberFormat="1" applyFont="1" applyBorder="1" applyAlignment="1">
      <alignment horizontal="right" vertical="center"/>
    </xf>
    <xf numFmtId="3" fontId="16" fillId="0" borderId="54" xfId="0" applyNumberFormat="1" applyFont="1" applyFill="1" applyBorder="1" applyAlignment="1" applyProtection="1">
      <alignment horizontal="right" vertical="center" indent="1"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right" vertical="top"/>
      <protection locked="0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left" wrapText="1" indent="1"/>
      <protection/>
    </xf>
    <xf numFmtId="3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left" wrapText="1" indent="1"/>
      <protection/>
    </xf>
    <xf numFmtId="3" fontId="13" fillId="0" borderId="38" xfId="64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3" xfId="64" applyNumberFormat="1" applyFont="1" applyFill="1" applyBorder="1" applyAlignment="1" applyProtection="1">
      <alignment horizontal="right" vertical="center" wrapText="1" indent="1"/>
      <protection/>
    </xf>
    <xf numFmtId="49" fontId="13" fillId="0" borderId="32" xfId="64" applyNumberFormat="1" applyFont="1" applyFill="1" applyBorder="1" applyAlignment="1" applyProtection="1">
      <alignment horizontal="center" vertical="center" wrapText="1"/>
      <protection/>
    </xf>
    <xf numFmtId="0" fontId="13" fillId="0" borderId="34" xfId="64" applyFont="1" applyFill="1" applyBorder="1" applyAlignment="1" applyProtection="1">
      <alignment horizontal="left" vertical="center" wrapText="1" indent="6"/>
      <protection/>
    </xf>
    <xf numFmtId="3" fontId="13" fillId="0" borderId="59" xfId="64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 applyProtection="1">
      <alignment horizontal="right" vertical="center" wrapText="1" indent="1"/>
      <protection/>
    </xf>
    <xf numFmtId="3" fontId="16" fillId="0" borderId="27" xfId="0" applyNumberFormat="1" applyFont="1" applyBorder="1" applyAlignment="1" applyProtection="1" quotePrefix="1">
      <alignment horizontal="right" vertical="center" wrapText="1" indent="1"/>
      <protection/>
    </xf>
    <xf numFmtId="3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7" xfId="0" applyNumberFormat="1" applyFill="1" applyBorder="1" applyAlignment="1">
      <alignment horizontal="center" vertical="center" wrapText="1"/>
    </xf>
    <xf numFmtId="49" fontId="0" fillId="0" borderId="34" xfId="0" applyNumberFormat="1" applyFill="1" applyBorder="1" applyAlignment="1">
      <alignment horizontal="center" vertical="center" wrapText="1"/>
    </xf>
    <xf numFmtId="3" fontId="86" fillId="0" borderId="3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 vertical="center" wrapText="1"/>
    </xf>
    <xf numFmtId="3" fontId="0" fillId="0" borderId="38" xfId="0" applyNumberFormat="1" applyFill="1" applyBorder="1" applyAlignment="1">
      <alignment vertical="center" wrapText="1"/>
    </xf>
    <xf numFmtId="172" fontId="3" fillId="0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90" fillId="0" borderId="13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 vertical="center" wrapText="1"/>
    </xf>
    <xf numFmtId="3" fontId="18" fillId="0" borderId="45" xfId="0" applyNumberFormat="1" applyFont="1" applyFill="1" applyBorder="1" applyAlignment="1">
      <alignment vertical="center" wrapText="1"/>
    </xf>
    <xf numFmtId="3" fontId="90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vertical="center" wrapText="1"/>
    </xf>
    <xf numFmtId="3" fontId="18" fillId="0" borderId="25" xfId="0" applyNumberFormat="1" applyFont="1" applyFill="1" applyBorder="1" applyAlignment="1">
      <alignment vertical="center" wrapText="1"/>
    </xf>
    <xf numFmtId="3" fontId="90" fillId="0" borderId="11" xfId="0" applyNumberFormat="1" applyFont="1" applyBorder="1" applyAlignment="1">
      <alignment/>
    </xf>
    <xf numFmtId="172" fontId="3" fillId="0" borderId="28" xfId="0" applyNumberFormat="1" applyFont="1" applyFill="1" applyBorder="1" applyAlignment="1">
      <alignment vertical="center" wrapText="1"/>
    </xf>
    <xf numFmtId="172" fontId="0" fillId="0" borderId="11" xfId="0" applyNumberFormat="1" applyFill="1" applyBorder="1" applyAlignment="1">
      <alignment vertical="center" wrapText="1"/>
    </xf>
    <xf numFmtId="3" fontId="50" fillId="0" borderId="11" xfId="0" applyNumberFormat="1" applyFont="1" applyBorder="1" applyAlignment="1">
      <alignment/>
    </xf>
    <xf numFmtId="172" fontId="50" fillId="0" borderId="11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172" fontId="50" fillId="0" borderId="13" xfId="0" applyNumberFormat="1" applyFont="1" applyFill="1" applyBorder="1" applyAlignment="1">
      <alignment vertical="center" wrapText="1"/>
    </xf>
    <xf numFmtId="172" fontId="0" fillId="0" borderId="45" xfId="0" applyNumberFormat="1" applyFill="1" applyBorder="1" applyAlignment="1">
      <alignment vertical="center" wrapText="1"/>
    </xf>
    <xf numFmtId="172" fontId="0" fillId="0" borderId="25" xfId="0" applyNumberFormat="1" applyFill="1" applyBorder="1" applyAlignment="1">
      <alignment vertical="center" wrapText="1"/>
    </xf>
    <xf numFmtId="172" fontId="13" fillId="0" borderId="34" xfId="0" applyNumberFormat="1" applyFont="1" applyFill="1" applyBorder="1" applyAlignment="1" applyProtection="1">
      <alignment vertical="center" wrapText="1"/>
      <protection locked="0"/>
    </xf>
    <xf numFmtId="172" fontId="0" fillId="0" borderId="38" xfId="0" applyNumberFormat="1" applyFill="1" applyBorder="1" applyAlignment="1">
      <alignment vertical="center" wrapText="1"/>
    </xf>
    <xf numFmtId="0" fontId="21" fillId="0" borderId="11" xfId="62" applyFont="1" applyBorder="1" applyAlignment="1">
      <alignment wrapText="1"/>
      <protection/>
    </xf>
    <xf numFmtId="172" fontId="6" fillId="0" borderId="29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Border="1" applyAlignment="1">
      <alignment/>
    </xf>
    <xf numFmtId="3" fontId="6" fillId="0" borderId="54" xfId="0" applyNumberFormat="1" applyFont="1" applyFill="1" applyBorder="1" applyAlignment="1">
      <alignment vertical="center" wrapText="1"/>
    </xf>
    <xf numFmtId="3" fontId="90" fillId="0" borderId="11" xfId="0" applyNumberFormat="1" applyFont="1" applyBorder="1" applyAlignment="1">
      <alignment vertical="center"/>
    </xf>
    <xf numFmtId="3" fontId="90" fillId="0" borderId="11" xfId="0" applyNumberFormat="1" applyFont="1" applyFill="1" applyBorder="1" applyAlignment="1">
      <alignment vertical="center"/>
    </xf>
    <xf numFmtId="3" fontId="90" fillId="0" borderId="11" xfId="0" applyNumberFormat="1" applyFont="1" applyBorder="1" applyAlignment="1">
      <alignment vertical="center" wrapText="1"/>
    </xf>
    <xf numFmtId="3" fontId="20" fillId="0" borderId="11" xfId="62" applyNumberFormat="1" applyFont="1" applyBorder="1" applyAlignment="1">
      <alignment horizontal="right" vertical="center"/>
      <protection/>
    </xf>
    <xf numFmtId="3" fontId="20" fillId="0" borderId="11" xfId="0" applyNumberFormat="1" applyFont="1" applyFill="1" applyBorder="1" applyAlignment="1">
      <alignment horizontal="right" vertical="center" wrapText="1"/>
    </xf>
    <xf numFmtId="3" fontId="90" fillId="0" borderId="13" xfId="0" applyNumberFormat="1" applyFont="1" applyBorder="1" applyAlignment="1">
      <alignment vertical="center"/>
    </xf>
    <xf numFmtId="3" fontId="20" fillId="0" borderId="34" xfId="0" applyNumberFormat="1" applyFont="1" applyFill="1" applyBorder="1" applyAlignment="1">
      <alignment horizontal="right" vertical="center" wrapText="1"/>
    </xf>
    <xf numFmtId="3" fontId="18" fillId="0" borderId="34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 wrapText="1"/>
    </xf>
    <xf numFmtId="1" fontId="20" fillId="0" borderId="28" xfId="0" applyNumberFormat="1" applyFont="1" applyFill="1" applyBorder="1" applyAlignment="1" applyProtection="1">
      <alignment vertical="top"/>
      <protection/>
    </xf>
    <xf numFmtId="1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1" fontId="20" fillId="0" borderId="0" xfId="0" applyNumberFormat="1" applyFont="1" applyFill="1" applyBorder="1" applyAlignment="1" applyProtection="1">
      <alignment vertical="center"/>
      <protection/>
    </xf>
    <xf numFmtId="0" fontId="86" fillId="0" borderId="11" xfId="0" applyFont="1" applyFill="1" applyBorder="1" applyAlignment="1">
      <alignment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45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11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 horizontal="right"/>
    </xf>
    <xf numFmtId="3" fontId="15" fillId="0" borderId="34" xfId="0" applyNumberFormat="1" applyFont="1" applyFill="1" applyBorder="1" applyAlignment="1" applyProtection="1">
      <alignment horizontal="right" vertical="center"/>
      <protection locked="0"/>
    </xf>
    <xf numFmtId="3" fontId="15" fillId="0" borderId="38" xfId="0" applyNumberFormat="1" applyFont="1" applyFill="1" applyBorder="1" applyAlignment="1" applyProtection="1">
      <alignment horizontal="right" vertical="center"/>
      <protection locked="0"/>
    </xf>
    <xf numFmtId="172" fontId="6" fillId="0" borderId="54" xfId="0" applyNumberFormat="1" applyFont="1" applyFill="1" applyBorder="1" applyAlignment="1" applyProtection="1">
      <alignment vertical="center" wrapText="1"/>
      <protection/>
    </xf>
    <xf numFmtId="172" fontId="3" fillId="0" borderId="29" xfId="0" applyNumberFormat="1" applyFont="1" applyFill="1" applyBorder="1" applyAlignment="1" applyProtection="1">
      <alignment vertical="center" wrapText="1"/>
      <protection/>
    </xf>
    <xf numFmtId="172" fontId="3" fillId="0" borderId="27" xfId="0" applyNumberFormat="1" applyFont="1" applyFill="1" applyBorder="1" applyAlignment="1" applyProtection="1">
      <alignment vertical="center" wrapText="1"/>
      <protection/>
    </xf>
    <xf numFmtId="172" fontId="16" fillId="0" borderId="27" xfId="0" applyNumberFormat="1" applyFont="1" applyBorder="1" applyAlignment="1" applyProtection="1" quotePrefix="1">
      <alignment horizontal="right" vertical="center" wrapText="1" indent="1"/>
      <protection/>
    </xf>
    <xf numFmtId="172" fontId="2" fillId="0" borderId="0" xfId="64" applyNumberFormat="1" applyFont="1" applyFill="1" applyAlignment="1" applyProtection="1">
      <alignment horizontal="right" vertical="center" indent="1"/>
      <protection/>
    </xf>
    <xf numFmtId="172" fontId="2" fillId="0" borderId="0" xfId="64" applyNumberFormat="1" applyFill="1" applyProtection="1">
      <alignment/>
      <protection/>
    </xf>
    <xf numFmtId="4" fontId="2" fillId="0" borderId="0" xfId="65" applyNumberFormat="1" applyFill="1" applyAlignment="1" applyProtection="1">
      <alignment vertical="center"/>
      <protection/>
    </xf>
    <xf numFmtId="4" fontId="2" fillId="0" borderId="0" xfId="65" applyNumberFormat="1" applyFill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174" fontId="61" fillId="0" borderId="20" xfId="60" applyNumberFormat="1" applyFont="1" applyFill="1" applyBorder="1">
      <alignment/>
      <protection/>
    </xf>
    <xf numFmtId="174" fontId="62" fillId="0" borderId="14" xfId="48" applyNumberFormat="1" applyFont="1" applyFill="1" applyBorder="1" applyAlignment="1">
      <alignment horizontal="right"/>
    </xf>
    <xf numFmtId="174" fontId="62" fillId="0" borderId="11" xfId="4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91" fillId="0" borderId="11" xfId="0" applyFont="1" applyFill="1" applyBorder="1" applyAlignment="1">
      <alignment horizontal="justify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0" xfId="0" applyFont="1" applyFill="1" applyAlignment="1">
      <alignment/>
    </xf>
    <xf numFmtId="0" fontId="92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justify" vertical="center"/>
    </xf>
    <xf numFmtId="3" fontId="65" fillId="0" borderId="11" xfId="0" applyNumberFormat="1" applyFont="1" applyFill="1" applyBorder="1" applyAlignment="1">
      <alignment/>
    </xf>
    <xf numFmtId="0" fontId="65" fillId="0" borderId="11" xfId="0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0" fontId="92" fillId="0" borderId="0" xfId="0" applyFont="1" applyFill="1" applyAlignment="1">
      <alignment vertical="center"/>
    </xf>
    <xf numFmtId="0" fontId="92" fillId="0" borderId="11" xfId="0" applyFont="1" applyBorder="1" applyAlignment="1">
      <alignment horizontal="justify" vertical="center"/>
    </xf>
    <xf numFmtId="3" fontId="0" fillId="0" borderId="0" xfId="0" applyNumberFormat="1" applyFont="1" applyFill="1" applyAlignment="1">
      <alignment/>
    </xf>
    <xf numFmtId="172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/>
    </xf>
    <xf numFmtId="172" fontId="50" fillId="0" borderId="0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Border="1" applyAlignment="1">
      <alignment vertical="center" wrapText="1"/>
    </xf>
    <xf numFmtId="0" fontId="13" fillId="0" borderId="0" xfId="0" applyFont="1" applyBorder="1" applyAlignment="1" applyProtection="1">
      <alignment horizontal="center" vertical="center"/>
      <protection/>
    </xf>
    <xf numFmtId="0" fontId="88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horizontal="center" vertical="center"/>
      <protection/>
    </xf>
    <xf numFmtId="0" fontId="88" fillId="0" borderId="12" xfId="0" applyFont="1" applyBorder="1" applyAlignment="1">
      <alignment vertical="center"/>
    </xf>
    <xf numFmtId="3" fontId="15" fillId="0" borderId="12" xfId="0" applyNumberFormat="1" applyFont="1" applyBorder="1" applyAlignment="1">
      <alignment horizontal="right"/>
    </xf>
    <xf numFmtId="3" fontId="89" fillId="0" borderId="12" xfId="0" applyNumberFormat="1" applyFont="1" applyBorder="1" applyAlignment="1">
      <alignment horizontal="right" vertical="center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right" vertical="center" indent="1"/>
      <protection locked="0"/>
    </xf>
    <xf numFmtId="0" fontId="24" fillId="0" borderId="0" xfId="60" applyFont="1" applyBorder="1" applyAlignment="1">
      <alignment horizontal="right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0" fontId="6" fillId="0" borderId="32" xfId="64" applyFont="1" applyFill="1" applyBorder="1" applyAlignment="1" applyProtection="1">
      <alignment horizontal="center" vertical="center" wrapText="1"/>
      <protection/>
    </xf>
    <xf numFmtId="0" fontId="6" fillId="0" borderId="46" xfId="64" applyFont="1" applyFill="1" applyBorder="1" applyAlignment="1" applyProtection="1">
      <alignment horizontal="center" vertical="center" wrapText="1"/>
      <protection/>
    </xf>
    <xf numFmtId="0" fontId="6" fillId="0" borderId="47" xfId="64" applyFont="1" applyFill="1" applyBorder="1" applyAlignment="1" applyProtection="1">
      <alignment horizontal="center" vertical="center" wrapText="1"/>
      <protection/>
    </xf>
    <xf numFmtId="0" fontId="6" fillId="0" borderId="56" xfId="64" applyFont="1" applyFill="1" applyBorder="1" applyAlignment="1" applyProtection="1">
      <alignment horizontal="center" vertical="center" wrapText="1"/>
      <protection/>
    </xf>
    <xf numFmtId="172" fontId="12" fillId="0" borderId="28" xfId="64" applyNumberFormat="1" applyFont="1" applyFill="1" applyBorder="1" applyAlignment="1" applyProtection="1">
      <alignment horizontal="left" vertical="center"/>
      <protection/>
    </xf>
    <xf numFmtId="172" fontId="12" fillId="0" borderId="28" xfId="64" applyNumberFormat="1" applyFont="1" applyFill="1" applyBorder="1" applyAlignment="1" applyProtection="1">
      <alignment horizontal="left"/>
      <protection/>
    </xf>
    <xf numFmtId="0" fontId="11" fillId="0" borderId="46" xfId="64" applyFont="1" applyFill="1" applyBorder="1" applyAlignment="1" applyProtection="1">
      <alignment horizontal="center" vertical="center" wrapText="1"/>
      <protection/>
    </xf>
    <xf numFmtId="0" fontId="11" fillId="0" borderId="30" xfId="64" applyFont="1" applyFill="1" applyBorder="1" applyAlignment="1" applyProtection="1">
      <alignment horizontal="center" vertical="center" wrapText="1"/>
      <protection/>
    </xf>
    <xf numFmtId="172" fontId="5" fillId="0" borderId="0" xfId="64" applyNumberFormat="1" applyFont="1" applyFill="1" applyBorder="1" applyAlignment="1" applyProtection="1">
      <alignment horizontal="center" vertical="center"/>
      <protection/>
    </xf>
    <xf numFmtId="0" fontId="6" fillId="0" borderId="43" xfId="64" applyFont="1" applyFill="1" applyBorder="1" applyAlignment="1" applyProtection="1">
      <alignment horizontal="center" vertical="center" wrapText="1"/>
      <protection/>
    </xf>
    <xf numFmtId="0" fontId="6" fillId="0" borderId="77" xfId="64" applyFont="1" applyFill="1" applyBorder="1" applyAlignment="1" applyProtection="1">
      <alignment horizontal="center" vertical="center" wrapText="1"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0" fontId="6" fillId="0" borderId="55" xfId="64" applyFont="1" applyFill="1" applyBorder="1" applyAlignment="1" applyProtection="1">
      <alignment horizontal="center" vertical="center" wrapText="1"/>
      <protection/>
    </xf>
    <xf numFmtId="0" fontId="6" fillId="0" borderId="22" xfId="64" applyFont="1" applyFill="1" applyBorder="1" applyAlignment="1" applyProtection="1">
      <alignment horizontal="center" vertical="center" wrapText="1"/>
      <protection/>
    </xf>
    <xf numFmtId="0" fontId="6" fillId="0" borderId="29" xfId="64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right" vertical="top"/>
      <protection locked="0"/>
    </xf>
    <xf numFmtId="172" fontId="5" fillId="0" borderId="0" xfId="0" applyNumberFormat="1" applyFont="1" applyFill="1" applyAlignment="1">
      <alignment horizontal="center" vertical="center" wrapText="1"/>
    </xf>
    <xf numFmtId="172" fontId="3" fillId="0" borderId="43" xfId="0" applyNumberFormat="1" applyFont="1" applyFill="1" applyBorder="1" applyAlignment="1">
      <alignment horizontal="center" vertical="center" wrapText="1"/>
    </xf>
    <xf numFmtId="172" fontId="3" fillId="0" borderId="78" xfId="0" applyNumberFormat="1" applyFont="1" applyFill="1" applyBorder="1" applyAlignment="1">
      <alignment horizontal="center" vertical="center" wrapText="1"/>
    </xf>
    <xf numFmtId="172" fontId="3" fillId="0" borderId="70" xfId="0" applyNumberFormat="1" applyFont="1" applyFill="1" applyBorder="1" applyAlignment="1">
      <alignment horizontal="center" vertical="center" wrapText="1"/>
    </xf>
    <xf numFmtId="0" fontId="85" fillId="0" borderId="0" xfId="62" applyFont="1" applyAlignment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right" vertical="top"/>
      <protection locked="0"/>
    </xf>
    <xf numFmtId="0" fontId="6" fillId="0" borderId="20" xfId="0" applyFont="1" applyFill="1" applyBorder="1" applyAlignment="1" applyProtection="1" quotePrefix="1">
      <alignment horizontal="center" vertical="center"/>
      <protection/>
    </xf>
    <xf numFmtId="0" fontId="6" fillId="0" borderId="27" xfId="0" applyFont="1" applyFill="1" applyBorder="1" applyAlignment="1" applyProtection="1" quotePrefix="1">
      <alignment horizontal="center" vertical="center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right"/>
      <protection/>
    </xf>
    <xf numFmtId="1" fontId="20" fillId="0" borderId="28" xfId="0" applyNumberFormat="1" applyFont="1" applyFill="1" applyBorder="1" applyAlignment="1" applyProtection="1">
      <alignment horizontal="right" vertical="center"/>
      <protection/>
    </xf>
    <xf numFmtId="1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Border="1" applyAlignment="1" applyProtection="1">
      <alignment horizontal="right" vertical="center" indent="2"/>
      <protection/>
    </xf>
    <xf numFmtId="0" fontId="6" fillId="0" borderId="71" xfId="0" applyFont="1" applyBorder="1" applyAlignment="1" applyProtection="1">
      <alignment horizontal="right" vertical="center" indent="2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80" fontId="52" fillId="0" borderId="0" xfId="60" applyNumberFormat="1" applyFont="1" applyBorder="1" applyAlignment="1">
      <alignment horizontal="center"/>
      <protection/>
    </xf>
    <xf numFmtId="0" fontId="5" fillId="0" borderId="0" xfId="65" applyFont="1" applyFill="1" applyAlignment="1" applyProtection="1">
      <alignment horizontal="center" wrapText="1"/>
      <protection/>
    </xf>
    <xf numFmtId="0" fontId="5" fillId="0" borderId="0" xfId="65" applyFont="1" applyFill="1" applyAlignment="1" applyProtection="1">
      <alignment horizontal="center"/>
      <protection/>
    </xf>
    <xf numFmtId="0" fontId="12" fillId="0" borderId="46" xfId="65" applyFont="1" applyFill="1" applyBorder="1" applyAlignment="1" applyProtection="1">
      <alignment horizontal="left" vertical="center" indent="1"/>
      <protection/>
    </xf>
    <xf numFmtId="0" fontId="12" fillId="0" borderId="47" xfId="65" applyFont="1" applyFill="1" applyBorder="1" applyAlignment="1" applyProtection="1">
      <alignment horizontal="left" vertical="center" indent="1"/>
      <protection/>
    </xf>
    <xf numFmtId="0" fontId="12" fillId="0" borderId="56" xfId="65" applyFont="1" applyFill="1" applyBorder="1" applyAlignment="1" applyProtection="1">
      <alignment horizontal="left" vertical="center" indent="1"/>
      <protection/>
    </xf>
    <xf numFmtId="0" fontId="2" fillId="0" borderId="0" xfId="65" applyFill="1" applyAlignment="1" applyProtection="1">
      <alignment horizontal="center"/>
      <protection locked="0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4" xfId="62"/>
    <cellStyle name="Normál 5" xfId="63"/>
    <cellStyle name="Normál_KVRENMUNKA" xfId="64"/>
    <cellStyle name="Normál_SEGEDLETEK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19.625" style="171" customWidth="1"/>
    <col min="2" max="2" width="75.875" style="171" customWidth="1"/>
    <col min="3" max="16384" width="9.375" style="171" customWidth="1"/>
  </cols>
  <sheetData>
    <row r="2" spans="2:3" ht="15.75">
      <c r="B2" s="563" t="s">
        <v>730</v>
      </c>
      <c r="C2" s="563"/>
    </row>
    <row r="3" spans="1:2" ht="12.75">
      <c r="A3" s="173"/>
      <c r="B3" s="173"/>
    </row>
    <row r="4" spans="1:4" ht="12.75">
      <c r="A4" s="173"/>
      <c r="B4" s="173"/>
      <c r="C4" s="180"/>
      <c r="D4" s="180"/>
    </row>
    <row r="5" spans="1:5" ht="12.75">
      <c r="A5" s="173"/>
      <c r="B5" s="180" t="s">
        <v>399</v>
      </c>
      <c r="C5" s="180"/>
      <c r="D5" s="180"/>
      <c r="E5" s="180"/>
    </row>
    <row r="6" spans="1:5" ht="12.75">
      <c r="A6" s="173"/>
      <c r="B6" s="180"/>
      <c r="C6" s="180"/>
      <c r="D6" s="180"/>
      <c r="E6" s="180"/>
    </row>
    <row r="7" spans="1:5" ht="12.75">
      <c r="A7" s="173"/>
      <c r="B7" s="180"/>
      <c r="C7" s="180"/>
      <c r="D7" s="180"/>
      <c r="E7" s="180"/>
    </row>
    <row r="8" spans="1:5" ht="12.75">
      <c r="A8" s="173"/>
      <c r="B8" s="180"/>
      <c r="C8" s="180"/>
      <c r="D8" s="180"/>
      <c r="E8" s="180"/>
    </row>
    <row r="9" spans="1:5" ht="12.75">
      <c r="A9" s="173"/>
      <c r="B9" s="180"/>
      <c r="C9" s="180"/>
      <c r="D9" s="180"/>
      <c r="E9" s="180"/>
    </row>
    <row r="10" spans="1:2" s="174" customFormat="1" ht="20.25" customHeight="1">
      <c r="A10" s="234" t="s">
        <v>400</v>
      </c>
      <c r="B10" s="234" t="s">
        <v>401</v>
      </c>
    </row>
    <row r="11" spans="1:2" s="174" customFormat="1" ht="19.5" customHeight="1">
      <c r="A11" s="234" t="s">
        <v>10</v>
      </c>
      <c r="B11" s="202" t="s">
        <v>135</v>
      </c>
    </row>
    <row r="12" spans="1:2" ht="19.5" customHeight="1">
      <c r="A12" s="235" t="s">
        <v>11</v>
      </c>
      <c r="B12" s="236" t="s">
        <v>336</v>
      </c>
    </row>
    <row r="13" spans="1:2" ht="19.5" customHeight="1">
      <c r="A13" s="235" t="s">
        <v>12</v>
      </c>
      <c r="B13" s="236" t="s">
        <v>337</v>
      </c>
    </row>
    <row r="14" spans="1:2" ht="19.5" customHeight="1">
      <c r="A14" s="235" t="s">
        <v>13</v>
      </c>
      <c r="B14" s="236" t="s">
        <v>338</v>
      </c>
    </row>
    <row r="15" spans="1:2" ht="19.5" customHeight="1">
      <c r="A15" s="235" t="s">
        <v>14</v>
      </c>
      <c r="B15" s="236" t="s">
        <v>339</v>
      </c>
    </row>
    <row r="16" spans="1:2" s="174" customFormat="1" ht="19.5" customHeight="1">
      <c r="A16" s="235" t="s">
        <v>15</v>
      </c>
      <c r="B16" s="202" t="s">
        <v>340</v>
      </c>
    </row>
    <row r="17" spans="1:2" s="174" customFormat="1" ht="19.5" customHeight="1">
      <c r="A17" s="178"/>
      <c r="B17" s="175"/>
    </row>
    <row r="18" spans="1:2" ht="33.75" customHeight="1">
      <c r="A18" s="176"/>
      <c r="B18" s="179"/>
    </row>
    <row r="19" spans="1:2" ht="19.5" customHeight="1">
      <c r="A19" s="176"/>
      <c r="B19" s="177"/>
    </row>
    <row r="20" spans="1:2" ht="15">
      <c r="A20" s="177"/>
      <c r="B20" s="177"/>
    </row>
    <row r="21" spans="1:2" ht="12.75">
      <c r="A21" s="172"/>
      <c r="B21" s="172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view="pageBreakPreview" zoomScale="145" zoomScaleSheetLayoutView="145" zoomScalePageLayoutView="0" workbookViewId="0" topLeftCell="A1">
      <selection activeCell="B1" sqref="B1:F1"/>
    </sheetView>
  </sheetViews>
  <sheetFormatPr defaultColWidth="9.00390625" defaultRowHeight="12.75"/>
  <cols>
    <col min="1" max="1" width="13.875" style="80" customWidth="1"/>
    <col min="2" max="2" width="49.00390625" style="81" customWidth="1"/>
    <col min="3" max="3" width="11.375" style="208" customWidth="1"/>
    <col min="4" max="4" width="11.50390625" style="208" customWidth="1"/>
    <col min="5" max="5" width="9.625" style="208" customWidth="1"/>
    <col min="6" max="6" width="11.50390625" style="208" customWidth="1"/>
    <col min="7" max="16384" width="9.375" style="81" customWidth="1"/>
  </cols>
  <sheetData>
    <row r="1" spans="2:6" ht="12.75">
      <c r="B1" s="599" t="s">
        <v>738</v>
      </c>
      <c r="C1" s="599"/>
      <c r="D1" s="599"/>
      <c r="E1" s="599"/>
      <c r="F1" s="599"/>
    </row>
    <row r="2" spans="1:7" s="69" customFormat="1" ht="21" customHeight="1" thickBot="1">
      <c r="A2" s="68"/>
      <c r="B2" s="608" t="s">
        <v>608</v>
      </c>
      <c r="C2" s="608"/>
      <c r="D2" s="608"/>
      <c r="E2" s="608"/>
      <c r="F2" s="608"/>
      <c r="G2" s="502"/>
    </row>
    <row r="3" spans="1:6" s="158" customFormat="1" ht="34.5" customHeight="1">
      <c r="A3" s="203" t="s">
        <v>131</v>
      </c>
      <c r="B3" s="105" t="s">
        <v>392</v>
      </c>
      <c r="C3" s="600" t="s">
        <v>396</v>
      </c>
      <c r="D3" s="600"/>
      <c r="E3" s="600"/>
      <c r="F3" s="601"/>
    </row>
    <row r="4" spans="1:6" s="158" customFormat="1" ht="24.75" thickBot="1">
      <c r="A4" s="204" t="s">
        <v>130</v>
      </c>
      <c r="B4" s="106" t="s">
        <v>303</v>
      </c>
      <c r="C4" s="169" t="s">
        <v>478</v>
      </c>
      <c r="D4" s="168" t="s">
        <v>476</v>
      </c>
      <c r="E4" s="168" t="s">
        <v>477</v>
      </c>
      <c r="F4" s="169" t="s">
        <v>476</v>
      </c>
    </row>
    <row r="5" spans="1:6" s="159" customFormat="1" ht="15.75" customHeight="1" thickBot="1">
      <c r="A5" s="607" t="s">
        <v>456</v>
      </c>
      <c r="B5" s="607"/>
      <c r="C5" s="607"/>
      <c r="D5" s="607"/>
      <c r="E5" s="607"/>
      <c r="F5" s="607"/>
    </row>
    <row r="6" spans="1:6" ht="24.75" thickBot="1">
      <c r="A6" s="120" t="s">
        <v>132</v>
      </c>
      <c r="B6" s="71" t="s">
        <v>43</v>
      </c>
      <c r="C6" s="609" t="s">
        <v>417</v>
      </c>
      <c r="D6" s="610"/>
      <c r="E6" s="610"/>
      <c r="F6" s="611"/>
    </row>
    <row r="7" spans="1:6" s="160" customFormat="1" ht="15.75" customHeight="1" thickBot="1">
      <c r="A7" s="586" t="s">
        <v>44</v>
      </c>
      <c r="B7" s="587"/>
      <c r="C7" s="587"/>
      <c r="D7" s="587"/>
      <c r="E7" s="587"/>
      <c r="F7" s="588"/>
    </row>
    <row r="8" spans="1:6" s="109" customFormat="1" ht="12" customHeight="1" thickBot="1">
      <c r="A8" s="219" t="s">
        <v>10</v>
      </c>
      <c r="B8" s="220" t="s">
        <v>304</v>
      </c>
      <c r="C8" s="336">
        <f>SUM(C9:C18)</f>
        <v>1160000</v>
      </c>
      <c r="D8" s="336">
        <f>SUM(D9:D18)</f>
        <v>1160000</v>
      </c>
      <c r="E8" s="336">
        <f>SUM(E9:E18)</f>
        <v>0</v>
      </c>
      <c r="F8" s="336">
        <f>SUM(F9:F18)</f>
        <v>1160000</v>
      </c>
    </row>
    <row r="9" spans="1:6" s="109" customFormat="1" ht="12" customHeight="1">
      <c r="A9" s="152" t="s">
        <v>79</v>
      </c>
      <c r="B9" s="242" t="s">
        <v>173</v>
      </c>
      <c r="C9" s="337"/>
      <c r="D9" s="338">
        <v>0</v>
      </c>
      <c r="E9" s="337"/>
      <c r="F9" s="327"/>
    </row>
    <row r="10" spans="1:6" s="109" customFormat="1" ht="12" customHeight="1">
      <c r="A10" s="153" t="s">
        <v>80</v>
      </c>
      <c r="B10" s="243" t="s">
        <v>174</v>
      </c>
      <c r="C10" s="339">
        <v>1160000</v>
      </c>
      <c r="D10" s="340">
        <v>1160000</v>
      </c>
      <c r="E10" s="339"/>
      <c r="F10" s="328">
        <v>1160000</v>
      </c>
    </row>
    <row r="11" spans="1:6" s="109" customFormat="1" ht="12" customHeight="1">
      <c r="A11" s="153" t="s">
        <v>81</v>
      </c>
      <c r="B11" s="243" t="s">
        <v>175</v>
      </c>
      <c r="C11" s="339"/>
      <c r="D11" s="340">
        <v>0</v>
      </c>
      <c r="E11" s="339"/>
      <c r="F11" s="328"/>
    </row>
    <row r="12" spans="1:6" s="109" customFormat="1" ht="12" customHeight="1">
      <c r="A12" s="153" t="s">
        <v>82</v>
      </c>
      <c r="B12" s="243" t="s">
        <v>176</v>
      </c>
      <c r="C12" s="339"/>
      <c r="D12" s="340">
        <v>0</v>
      </c>
      <c r="E12" s="339"/>
      <c r="F12" s="328"/>
    </row>
    <row r="13" spans="1:6" s="109" customFormat="1" ht="12" customHeight="1">
      <c r="A13" s="153" t="s">
        <v>104</v>
      </c>
      <c r="B13" s="243" t="s">
        <v>177</v>
      </c>
      <c r="C13" s="339"/>
      <c r="D13" s="340">
        <v>0</v>
      </c>
      <c r="E13" s="339"/>
      <c r="F13" s="328"/>
    </row>
    <row r="14" spans="1:6" s="109" customFormat="1" ht="12" customHeight="1">
      <c r="A14" s="153" t="s">
        <v>83</v>
      </c>
      <c r="B14" s="243" t="s">
        <v>305</v>
      </c>
      <c r="C14" s="339"/>
      <c r="D14" s="340">
        <v>0</v>
      </c>
      <c r="E14" s="339"/>
      <c r="F14" s="328"/>
    </row>
    <row r="15" spans="1:6" s="109" customFormat="1" ht="12" customHeight="1">
      <c r="A15" s="153" t="s">
        <v>84</v>
      </c>
      <c r="B15" s="243" t="s">
        <v>306</v>
      </c>
      <c r="C15" s="339"/>
      <c r="D15" s="340">
        <v>0</v>
      </c>
      <c r="E15" s="339"/>
      <c r="F15" s="328"/>
    </row>
    <row r="16" spans="1:6" s="109" customFormat="1" ht="12" customHeight="1">
      <c r="A16" s="153" t="s">
        <v>94</v>
      </c>
      <c r="B16" s="243" t="s">
        <v>180</v>
      </c>
      <c r="C16" s="339"/>
      <c r="D16" s="340">
        <v>0</v>
      </c>
      <c r="E16" s="339"/>
      <c r="F16" s="328"/>
    </row>
    <row r="17" spans="1:6" s="161" customFormat="1" ht="12" customHeight="1">
      <c r="A17" s="153" t="s">
        <v>95</v>
      </c>
      <c r="B17" s="243" t="s">
        <v>181</v>
      </c>
      <c r="C17" s="339"/>
      <c r="D17" s="340">
        <v>0</v>
      </c>
      <c r="E17" s="339"/>
      <c r="F17" s="328"/>
    </row>
    <row r="18" spans="1:6" s="161" customFormat="1" ht="12" customHeight="1" thickBot="1">
      <c r="A18" s="225" t="s">
        <v>96</v>
      </c>
      <c r="B18" s="244" t="s">
        <v>182</v>
      </c>
      <c r="C18" s="345"/>
      <c r="D18" s="346">
        <v>0</v>
      </c>
      <c r="E18" s="345"/>
      <c r="F18" s="330"/>
    </row>
    <row r="19" spans="1:6" s="109" customFormat="1" ht="12" customHeight="1" thickBot="1">
      <c r="A19" s="221" t="s">
        <v>11</v>
      </c>
      <c r="B19" s="222" t="s">
        <v>307</v>
      </c>
      <c r="C19" s="341">
        <f>SUM(C20:C22)</f>
        <v>0</v>
      </c>
      <c r="D19" s="341">
        <f>SUM(D20:D22)</f>
        <v>0</v>
      </c>
      <c r="E19" s="341">
        <f>SUM(E20:E22)</f>
        <v>0</v>
      </c>
      <c r="F19" s="341">
        <f>SUM(F20:F22)</f>
        <v>0</v>
      </c>
    </row>
    <row r="20" spans="1:6" s="161" customFormat="1" ht="12" customHeight="1">
      <c r="A20" s="152" t="s">
        <v>85</v>
      </c>
      <c r="B20" s="242" t="s">
        <v>148</v>
      </c>
      <c r="C20" s="337"/>
      <c r="D20" s="338">
        <v>0</v>
      </c>
      <c r="E20" s="337"/>
      <c r="F20" s="327"/>
    </row>
    <row r="21" spans="1:6" s="161" customFormat="1" ht="12" customHeight="1">
      <c r="A21" s="153" t="s">
        <v>86</v>
      </c>
      <c r="B21" s="243" t="s">
        <v>308</v>
      </c>
      <c r="C21" s="339"/>
      <c r="D21" s="340">
        <v>0</v>
      </c>
      <c r="E21" s="339"/>
      <c r="F21" s="328"/>
    </row>
    <row r="22" spans="1:6" s="161" customFormat="1" ht="12" customHeight="1">
      <c r="A22" s="153" t="s">
        <v>87</v>
      </c>
      <c r="B22" s="243" t="s">
        <v>309</v>
      </c>
      <c r="C22" s="339"/>
      <c r="D22" s="340">
        <v>0</v>
      </c>
      <c r="E22" s="339"/>
      <c r="F22" s="328"/>
    </row>
    <row r="23" spans="1:6" s="161" customFormat="1" ht="12" customHeight="1">
      <c r="A23" s="153" t="s">
        <v>88</v>
      </c>
      <c r="B23" s="243" t="s">
        <v>0</v>
      </c>
      <c r="C23" s="339"/>
      <c r="D23" s="340">
        <v>0</v>
      </c>
      <c r="E23" s="339"/>
      <c r="F23" s="328"/>
    </row>
    <row r="24" spans="1:6" s="161" customFormat="1" ht="12" customHeight="1" thickBot="1">
      <c r="A24" s="223" t="s">
        <v>12</v>
      </c>
      <c r="B24" s="224" t="s">
        <v>113</v>
      </c>
      <c r="C24" s="332"/>
      <c r="D24" s="347">
        <v>0</v>
      </c>
      <c r="E24" s="347"/>
      <c r="F24" s="347"/>
    </row>
    <row r="25" spans="1:6" s="161" customFormat="1" ht="12" customHeight="1" thickBot="1">
      <c r="A25" s="227" t="s">
        <v>13</v>
      </c>
      <c r="B25" s="228" t="s">
        <v>310</v>
      </c>
      <c r="C25" s="336">
        <f>+C26+C27</f>
        <v>0</v>
      </c>
      <c r="D25" s="336">
        <f>+D26+D27</f>
        <v>0</v>
      </c>
      <c r="E25" s="336">
        <f>+E26+E27</f>
        <v>0</v>
      </c>
      <c r="F25" s="336">
        <f>+F26+F27</f>
        <v>0</v>
      </c>
    </row>
    <row r="26" spans="1:6" s="161" customFormat="1" ht="12" customHeight="1">
      <c r="A26" s="152" t="s">
        <v>158</v>
      </c>
      <c r="B26" s="242" t="s">
        <v>308</v>
      </c>
      <c r="C26" s="337"/>
      <c r="D26" s="338">
        <v>0</v>
      </c>
      <c r="E26" s="337"/>
      <c r="F26" s="327"/>
    </row>
    <row r="27" spans="1:6" s="161" customFormat="1" ht="12" customHeight="1">
      <c r="A27" s="153" t="s">
        <v>161</v>
      </c>
      <c r="B27" s="243" t="s">
        <v>311</v>
      </c>
      <c r="C27" s="339"/>
      <c r="D27" s="340">
        <v>0</v>
      </c>
      <c r="E27" s="339"/>
      <c r="F27" s="328"/>
    </row>
    <row r="28" spans="1:6" s="161" customFormat="1" ht="12" customHeight="1">
      <c r="A28" s="153" t="s">
        <v>162</v>
      </c>
      <c r="B28" s="243" t="s">
        <v>312</v>
      </c>
      <c r="C28" s="339"/>
      <c r="D28" s="340">
        <v>0</v>
      </c>
      <c r="E28" s="339"/>
      <c r="F28" s="328"/>
    </row>
    <row r="29" spans="1:6" s="161" customFormat="1" ht="12" customHeight="1" thickBot="1">
      <c r="A29" s="229" t="s">
        <v>14</v>
      </c>
      <c r="B29" s="230" t="s">
        <v>313</v>
      </c>
      <c r="C29" s="341">
        <f>+C30+C31+C32</f>
        <v>0</v>
      </c>
      <c r="D29" s="341">
        <f>+D30+D31+D32</f>
        <v>0</v>
      </c>
      <c r="E29" s="341">
        <f>+E30+E31+E32</f>
        <v>0</v>
      </c>
      <c r="F29" s="341">
        <f>+F30+F31+F32</f>
        <v>0</v>
      </c>
    </row>
    <row r="30" spans="1:6" s="161" customFormat="1" ht="12" customHeight="1">
      <c r="A30" s="152" t="s">
        <v>72</v>
      </c>
      <c r="B30" s="242" t="s">
        <v>187</v>
      </c>
      <c r="C30" s="337"/>
      <c r="D30" s="338">
        <v>0</v>
      </c>
      <c r="E30" s="337"/>
      <c r="F30" s="327"/>
    </row>
    <row r="31" spans="1:6" s="161" customFormat="1" ht="12" customHeight="1">
      <c r="A31" s="153" t="s">
        <v>73</v>
      </c>
      <c r="B31" s="243" t="s">
        <v>188</v>
      </c>
      <c r="C31" s="339"/>
      <c r="D31" s="340">
        <v>0</v>
      </c>
      <c r="E31" s="339"/>
      <c r="F31" s="328"/>
    </row>
    <row r="32" spans="1:6" s="161" customFormat="1" ht="12" customHeight="1">
      <c r="A32" s="153" t="s">
        <v>74</v>
      </c>
      <c r="B32" s="243" t="s">
        <v>189</v>
      </c>
      <c r="C32" s="339"/>
      <c r="D32" s="340">
        <v>0</v>
      </c>
      <c r="E32" s="339"/>
      <c r="F32" s="328"/>
    </row>
    <row r="33" spans="1:6" s="109" customFormat="1" ht="12" customHeight="1" thickBot="1">
      <c r="A33" s="223" t="s">
        <v>15</v>
      </c>
      <c r="B33" s="224" t="s">
        <v>300</v>
      </c>
      <c r="C33" s="332"/>
      <c r="D33" s="347">
        <v>0</v>
      </c>
      <c r="E33" s="347"/>
      <c r="F33" s="347"/>
    </row>
    <row r="34" spans="1:6" s="109" customFormat="1" ht="12" customHeight="1" thickBot="1">
      <c r="A34" s="66" t="s">
        <v>16</v>
      </c>
      <c r="B34" s="59" t="s">
        <v>314</v>
      </c>
      <c r="C34" s="311"/>
      <c r="D34" s="320">
        <v>0</v>
      </c>
      <c r="E34" s="320"/>
      <c r="F34" s="320"/>
    </row>
    <row r="35" spans="1:6" s="109" customFormat="1" ht="12" customHeight="1" thickBot="1">
      <c r="A35" s="65" t="s">
        <v>17</v>
      </c>
      <c r="B35" s="59" t="s">
        <v>315</v>
      </c>
      <c r="C35" s="311">
        <v>1160000</v>
      </c>
      <c r="D35" s="321">
        <f>+D8+D19+D24+D25+D29+D33+D34</f>
        <v>1160000</v>
      </c>
      <c r="E35" s="321">
        <f>+E8+E19+E24+E25+E29+E33+E34</f>
        <v>0</v>
      </c>
      <c r="F35" s="321">
        <f>+F8+F19+F24+F25+F29+F33+F34</f>
        <v>1160000</v>
      </c>
    </row>
    <row r="36" spans="1:6" s="109" customFormat="1" ht="12" customHeight="1" thickBot="1">
      <c r="A36" s="231" t="s">
        <v>18</v>
      </c>
      <c r="B36" s="228" t="s">
        <v>316</v>
      </c>
      <c r="C36" s="326">
        <v>47400000</v>
      </c>
      <c r="D36" s="348">
        <f>+D37+D38+D39</f>
        <v>47400000</v>
      </c>
      <c r="E36" s="348">
        <f>+E37+E38+E39</f>
        <v>0</v>
      </c>
      <c r="F36" s="348">
        <f>+F37+F38+F39</f>
        <v>47400000</v>
      </c>
    </row>
    <row r="37" spans="1:6" s="109" customFormat="1" ht="12" customHeight="1">
      <c r="A37" s="152" t="s">
        <v>317</v>
      </c>
      <c r="B37" s="242" t="s">
        <v>139</v>
      </c>
      <c r="C37" s="337"/>
      <c r="D37" s="338">
        <v>0</v>
      </c>
      <c r="E37" s="337"/>
      <c r="F37" s="327"/>
    </row>
    <row r="38" spans="1:6" s="109" customFormat="1" ht="12" customHeight="1">
      <c r="A38" s="153" t="s">
        <v>318</v>
      </c>
      <c r="B38" s="243" t="s">
        <v>1</v>
      </c>
      <c r="C38" s="339"/>
      <c r="D38" s="340">
        <v>0</v>
      </c>
      <c r="E38" s="339"/>
      <c r="F38" s="328"/>
    </row>
    <row r="39" spans="1:6" s="161" customFormat="1" ht="12" customHeight="1">
      <c r="A39" s="153" t="s">
        <v>319</v>
      </c>
      <c r="B39" s="243" t="s">
        <v>320</v>
      </c>
      <c r="C39" s="339">
        <v>47400000</v>
      </c>
      <c r="D39" s="340">
        <v>47400000</v>
      </c>
      <c r="E39" s="339"/>
      <c r="F39" s="328">
        <v>47400000</v>
      </c>
    </row>
    <row r="40" spans="1:6" s="161" customFormat="1" ht="15" customHeight="1" thickBot="1">
      <c r="A40" s="232" t="s">
        <v>19</v>
      </c>
      <c r="B40" s="233" t="s">
        <v>321</v>
      </c>
      <c r="C40" s="349">
        <f>+C35+C36</f>
        <v>48560000</v>
      </c>
      <c r="D40" s="349">
        <f>+D35+D36</f>
        <v>48560000</v>
      </c>
      <c r="E40" s="349">
        <f>+E35+E36</f>
        <v>0</v>
      </c>
      <c r="F40" s="349">
        <f>+F35+F36</f>
        <v>48560000</v>
      </c>
    </row>
    <row r="41" spans="1:6" s="161" customFormat="1" ht="15" customHeight="1">
      <c r="A41" s="75"/>
      <c r="B41" s="76"/>
      <c r="C41" s="205"/>
      <c r="D41" s="206"/>
      <c r="E41" s="206"/>
      <c r="F41" s="206"/>
    </row>
    <row r="42" spans="1:3" ht="13.5" thickBot="1">
      <c r="A42" s="77"/>
      <c r="B42" s="78"/>
      <c r="C42" s="207"/>
    </row>
    <row r="43" spans="1:6" s="160" customFormat="1" ht="16.5" customHeight="1" thickBot="1">
      <c r="A43" s="586" t="s">
        <v>45</v>
      </c>
      <c r="B43" s="587"/>
      <c r="C43" s="587"/>
      <c r="D43" s="587"/>
      <c r="E43" s="587"/>
      <c r="F43" s="588"/>
    </row>
    <row r="44" spans="1:6" s="162" customFormat="1" ht="12" customHeight="1" thickBot="1">
      <c r="A44" s="227" t="s">
        <v>10</v>
      </c>
      <c r="B44" s="228" t="s">
        <v>322</v>
      </c>
      <c r="C44" s="336">
        <f>SUM(C45:C49)</f>
        <v>45975000</v>
      </c>
      <c r="D44" s="336">
        <f>SUM(D45:D49)</f>
        <v>45975000</v>
      </c>
      <c r="E44" s="336">
        <f>SUM(E45:E49)</f>
        <v>0</v>
      </c>
      <c r="F44" s="336">
        <f>SUM(F45:F49)</f>
        <v>45975000</v>
      </c>
    </row>
    <row r="45" spans="1:6" ht="12" customHeight="1" thickBot="1">
      <c r="A45" s="152" t="s">
        <v>79</v>
      </c>
      <c r="B45" s="242" t="s">
        <v>40</v>
      </c>
      <c r="C45" s="337">
        <v>24675000</v>
      </c>
      <c r="D45" s="338">
        <v>24675000</v>
      </c>
      <c r="E45" s="337"/>
      <c r="F45" s="327">
        <f>SUM(D45:E45)</f>
        <v>24675000</v>
      </c>
    </row>
    <row r="46" spans="1:6" ht="12" customHeight="1" thickBot="1">
      <c r="A46" s="153" t="s">
        <v>80</v>
      </c>
      <c r="B46" s="243" t="s">
        <v>122</v>
      </c>
      <c r="C46" s="339">
        <v>6910000</v>
      </c>
      <c r="D46" s="340">
        <v>6910000</v>
      </c>
      <c r="E46" s="339"/>
      <c r="F46" s="327">
        <f>SUM(D46:E46)</f>
        <v>6910000</v>
      </c>
    </row>
    <row r="47" spans="1:6" ht="12" customHeight="1" thickBot="1">
      <c r="A47" s="153" t="s">
        <v>81</v>
      </c>
      <c r="B47" s="243" t="s">
        <v>103</v>
      </c>
      <c r="C47" s="339">
        <v>14390000</v>
      </c>
      <c r="D47" s="340">
        <v>14390000</v>
      </c>
      <c r="E47" s="339"/>
      <c r="F47" s="327">
        <f>SUM(D47:E47)</f>
        <v>14390000</v>
      </c>
    </row>
    <row r="48" spans="1:6" ht="12" customHeight="1" thickBot="1">
      <c r="A48" s="153" t="s">
        <v>82</v>
      </c>
      <c r="B48" s="243" t="s">
        <v>123</v>
      </c>
      <c r="C48" s="339">
        <v>0</v>
      </c>
      <c r="D48" s="340">
        <v>0</v>
      </c>
      <c r="E48" s="339"/>
      <c r="F48" s="327">
        <f>SUM(D48:E48)</f>
        <v>0</v>
      </c>
    </row>
    <row r="49" spans="1:6" ht="12" customHeight="1">
      <c r="A49" s="153" t="s">
        <v>104</v>
      </c>
      <c r="B49" s="243" t="s">
        <v>124</v>
      </c>
      <c r="C49" s="339">
        <v>0</v>
      </c>
      <c r="D49" s="340">
        <v>0</v>
      </c>
      <c r="E49" s="339"/>
      <c r="F49" s="327">
        <f>SUM(D49:E49)</f>
        <v>0</v>
      </c>
    </row>
    <row r="50" spans="1:6" ht="12" customHeight="1" thickBot="1">
      <c r="A50" s="229" t="s">
        <v>11</v>
      </c>
      <c r="B50" s="230" t="s">
        <v>323</v>
      </c>
      <c r="C50" s="313">
        <v>2585000</v>
      </c>
      <c r="D50" s="341">
        <f>SUM(D51:D53)</f>
        <v>2585000</v>
      </c>
      <c r="E50" s="341">
        <f>SUM(E51:E53)</f>
        <v>0</v>
      </c>
      <c r="F50" s="341">
        <f>SUM(F51:F53)</f>
        <v>2585000</v>
      </c>
    </row>
    <row r="51" spans="1:6" s="162" customFormat="1" ht="12" customHeight="1">
      <c r="A51" s="152" t="s">
        <v>85</v>
      </c>
      <c r="B51" s="242" t="s">
        <v>136</v>
      </c>
      <c r="C51" s="337">
        <v>2585000</v>
      </c>
      <c r="D51" s="338">
        <v>2585000</v>
      </c>
      <c r="E51" s="337"/>
      <c r="F51" s="327">
        <f>SUM(D51:E51)</f>
        <v>2585000</v>
      </c>
    </row>
    <row r="52" spans="1:6" ht="12" customHeight="1">
      <c r="A52" s="153" t="s">
        <v>86</v>
      </c>
      <c r="B52" s="243" t="s">
        <v>126</v>
      </c>
      <c r="C52" s="339"/>
      <c r="D52" s="340">
        <v>0</v>
      </c>
      <c r="E52" s="339"/>
      <c r="F52" s="328"/>
    </row>
    <row r="53" spans="1:6" ht="12" customHeight="1">
      <c r="A53" s="153" t="s">
        <v>87</v>
      </c>
      <c r="B53" s="243" t="s">
        <v>46</v>
      </c>
      <c r="C53" s="339"/>
      <c r="D53" s="340">
        <v>0</v>
      </c>
      <c r="E53" s="339"/>
      <c r="F53" s="328"/>
    </row>
    <row r="54" spans="1:6" ht="12" customHeight="1" thickBot="1">
      <c r="A54" s="245" t="s">
        <v>88</v>
      </c>
      <c r="B54" s="246" t="s">
        <v>2</v>
      </c>
      <c r="C54" s="342"/>
      <c r="D54" s="343">
        <v>0</v>
      </c>
      <c r="E54" s="342"/>
      <c r="F54" s="331"/>
    </row>
    <row r="55" spans="1:6" ht="15" customHeight="1" thickBot="1">
      <c r="A55" s="66" t="s">
        <v>12</v>
      </c>
      <c r="B55" s="247" t="s">
        <v>324</v>
      </c>
      <c r="C55" s="324">
        <f>+C44+C50</f>
        <v>48560000</v>
      </c>
      <c r="D55" s="324">
        <f>+D44+D50</f>
        <v>48560000</v>
      </c>
      <c r="E55" s="324">
        <f>+E44+E50</f>
        <v>0</v>
      </c>
      <c r="F55" s="324">
        <f>+F44+F50</f>
        <v>48560000</v>
      </c>
    </row>
    <row r="56" spans="3:6" ht="13.5" thickBot="1">
      <c r="C56" s="325"/>
      <c r="D56" s="325"/>
      <c r="E56" s="325"/>
      <c r="F56" s="325"/>
    </row>
    <row r="57" spans="1:6" ht="15" customHeight="1" thickBot="1">
      <c r="A57" s="82" t="s">
        <v>133</v>
      </c>
      <c r="B57" s="83"/>
      <c r="C57" s="58">
        <v>7</v>
      </c>
      <c r="D57" s="58">
        <v>7</v>
      </c>
      <c r="E57" s="58"/>
      <c r="F57" s="58"/>
    </row>
    <row r="58" spans="1:6" ht="14.25" customHeight="1" thickBot="1">
      <c r="A58" s="82" t="s">
        <v>134</v>
      </c>
      <c r="B58" s="83"/>
      <c r="C58" s="58"/>
      <c r="D58" s="58"/>
      <c r="E58" s="58"/>
      <c r="F58" s="58"/>
    </row>
    <row r="59" spans="3:6" ht="12.75">
      <c r="C59" s="344"/>
      <c r="D59" s="344"/>
      <c r="E59" s="344"/>
      <c r="F59" s="344"/>
    </row>
  </sheetData>
  <sheetProtection/>
  <mergeCells count="7">
    <mergeCell ref="B1:F1"/>
    <mergeCell ref="A5:F5"/>
    <mergeCell ref="A7:F7"/>
    <mergeCell ref="A43:F43"/>
    <mergeCell ref="C3:F3"/>
    <mergeCell ref="B2:F2"/>
    <mergeCell ref="C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8"/>
  <sheetViews>
    <sheetView view="pageBreakPreview" zoomScale="175" zoomScaleSheetLayoutView="175" zoomScalePageLayoutView="0" workbookViewId="0" topLeftCell="A1">
      <selection activeCell="C1" sqref="C1:F1"/>
    </sheetView>
  </sheetViews>
  <sheetFormatPr defaultColWidth="9.00390625" defaultRowHeight="12.75"/>
  <cols>
    <col min="1" max="1" width="12.875" style="80" customWidth="1"/>
    <col min="2" max="2" width="48.625" style="81" customWidth="1"/>
    <col min="3" max="3" width="12.00390625" style="208" customWidth="1"/>
    <col min="4" max="4" width="11.50390625" style="208" customWidth="1"/>
    <col min="5" max="5" width="11.00390625" style="208" customWidth="1"/>
    <col min="6" max="6" width="11.125" style="208" customWidth="1"/>
    <col min="7" max="16384" width="9.375" style="81" customWidth="1"/>
  </cols>
  <sheetData>
    <row r="1" spans="3:7" ht="12.75">
      <c r="C1" s="599" t="s">
        <v>739</v>
      </c>
      <c r="D1" s="599"/>
      <c r="E1" s="599"/>
      <c r="F1" s="599"/>
      <c r="G1" s="503"/>
    </row>
    <row r="2" spans="1:11" s="69" customFormat="1" ht="21" customHeight="1" thickBot="1">
      <c r="A2" s="501"/>
      <c r="B2" s="501"/>
      <c r="C2" s="608" t="s">
        <v>609</v>
      </c>
      <c r="D2" s="608"/>
      <c r="E2" s="608"/>
      <c r="F2" s="608"/>
      <c r="G2" s="504"/>
      <c r="H2" s="504"/>
      <c r="I2" s="504"/>
      <c r="J2" s="504"/>
      <c r="K2" s="504"/>
    </row>
    <row r="3" spans="1:6" s="158" customFormat="1" ht="38.25" customHeight="1">
      <c r="A3" s="203" t="s">
        <v>131</v>
      </c>
      <c r="B3" s="105" t="s">
        <v>390</v>
      </c>
      <c r="C3" s="600" t="s">
        <v>394</v>
      </c>
      <c r="D3" s="600"/>
      <c r="E3" s="600"/>
      <c r="F3" s="601"/>
    </row>
    <row r="4" spans="1:6" s="158" customFormat="1" ht="39.75" customHeight="1" thickBot="1">
      <c r="A4" s="204" t="s">
        <v>130</v>
      </c>
      <c r="B4" s="106" t="s">
        <v>303</v>
      </c>
      <c r="C4" s="169" t="s">
        <v>478</v>
      </c>
      <c r="D4" s="168" t="s">
        <v>476</v>
      </c>
      <c r="E4" s="168" t="s">
        <v>477</v>
      </c>
      <c r="F4" s="169" t="s">
        <v>476</v>
      </c>
    </row>
    <row r="5" spans="1:6" s="159" customFormat="1" ht="15.75" customHeight="1" thickBot="1">
      <c r="A5" s="607" t="s">
        <v>456</v>
      </c>
      <c r="B5" s="607"/>
      <c r="C5" s="607"/>
      <c r="D5" s="607"/>
      <c r="E5" s="607"/>
      <c r="F5" s="607"/>
    </row>
    <row r="6" spans="1:6" ht="24.75" thickBot="1">
      <c r="A6" s="120" t="s">
        <v>132</v>
      </c>
      <c r="B6" s="71" t="s">
        <v>43</v>
      </c>
      <c r="C6" s="612" t="s">
        <v>417</v>
      </c>
      <c r="D6" s="594"/>
      <c r="E6" s="594"/>
      <c r="F6" s="595"/>
    </row>
    <row r="7" spans="1:6" s="160" customFormat="1" ht="15.75" customHeight="1" thickBot="1">
      <c r="A7" s="586" t="s">
        <v>44</v>
      </c>
      <c r="B7" s="587"/>
      <c r="C7" s="587"/>
      <c r="D7" s="587"/>
      <c r="E7" s="587"/>
      <c r="F7" s="588"/>
    </row>
    <row r="8" spans="1:6" s="109" customFormat="1" ht="12" customHeight="1" thickBot="1">
      <c r="A8" s="219" t="s">
        <v>10</v>
      </c>
      <c r="B8" s="220" t="s">
        <v>304</v>
      </c>
      <c r="C8" s="336">
        <f>SUM(C9:C18)</f>
        <v>8187000</v>
      </c>
      <c r="D8" s="336">
        <f>SUM(D9:D18)</f>
        <v>8187000</v>
      </c>
      <c r="E8" s="336">
        <f>SUM(E9:E18)</f>
        <v>0</v>
      </c>
      <c r="F8" s="336">
        <f>SUM(F9:F18)</f>
        <v>8187000</v>
      </c>
    </row>
    <row r="9" spans="1:6" s="109" customFormat="1" ht="12" customHeight="1">
      <c r="A9" s="152" t="s">
        <v>79</v>
      </c>
      <c r="B9" s="9" t="s">
        <v>173</v>
      </c>
      <c r="C9" s="461">
        <v>0</v>
      </c>
      <c r="D9" s="461">
        <v>0</v>
      </c>
      <c r="E9" s="461">
        <v>0</v>
      </c>
      <c r="F9" s="311">
        <f>SUM(D9:E9)</f>
        <v>0</v>
      </c>
    </row>
    <row r="10" spans="1:6" s="109" customFormat="1" ht="12" customHeight="1">
      <c r="A10" s="153" t="s">
        <v>80</v>
      </c>
      <c r="B10" s="7" t="s">
        <v>174</v>
      </c>
      <c r="C10" s="462">
        <v>6632000</v>
      </c>
      <c r="D10" s="462">
        <v>6632000</v>
      </c>
      <c r="E10" s="462"/>
      <c r="F10" s="312">
        <f aca="true" t="shared" si="0" ref="F10:F18">SUM(D10:E10)</f>
        <v>6632000</v>
      </c>
    </row>
    <row r="11" spans="1:6" s="109" customFormat="1" ht="12" customHeight="1">
      <c r="A11" s="153" t="s">
        <v>81</v>
      </c>
      <c r="B11" s="7" t="s">
        <v>175</v>
      </c>
      <c r="C11" s="462">
        <v>0</v>
      </c>
      <c r="D11" s="462">
        <v>0</v>
      </c>
      <c r="E11" s="462"/>
      <c r="F11" s="312">
        <f t="shared" si="0"/>
        <v>0</v>
      </c>
    </row>
    <row r="12" spans="1:6" s="109" customFormat="1" ht="12" customHeight="1">
      <c r="A12" s="153" t="s">
        <v>82</v>
      </c>
      <c r="B12" s="7" t="s">
        <v>176</v>
      </c>
      <c r="C12" s="462">
        <v>0</v>
      </c>
      <c r="D12" s="462">
        <v>0</v>
      </c>
      <c r="E12" s="462"/>
      <c r="F12" s="312">
        <f t="shared" si="0"/>
        <v>0</v>
      </c>
    </row>
    <row r="13" spans="1:6" s="109" customFormat="1" ht="12" customHeight="1">
      <c r="A13" s="153" t="s">
        <v>104</v>
      </c>
      <c r="B13" s="7" t="s">
        <v>177</v>
      </c>
      <c r="C13" s="462">
        <v>1023000</v>
      </c>
      <c r="D13" s="462">
        <v>1023000</v>
      </c>
      <c r="E13" s="462"/>
      <c r="F13" s="312">
        <f t="shared" si="0"/>
        <v>1023000</v>
      </c>
    </row>
    <row r="14" spans="1:6" s="109" customFormat="1" ht="12" customHeight="1">
      <c r="A14" s="153" t="s">
        <v>83</v>
      </c>
      <c r="B14" s="7" t="s">
        <v>305</v>
      </c>
      <c r="C14" s="462">
        <v>532000</v>
      </c>
      <c r="D14" s="462">
        <v>532000</v>
      </c>
      <c r="E14" s="462"/>
      <c r="F14" s="312">
        <f t="shared" si="0"/>
        <v>532000</v>
      </c>
    </row>
    <row r="15" spans="1:6" s="109" customFormat="1" ht="12" customHeight="1">
      <c r="A15" s="153" t="s">
        <v>84</v>
      </c>
      <c r="B15" s="7" t="s">
        <v>306</v>
      </c>
      <c r="C15" s="462">
        <v>0</v>
      </c>
      <c r="D15" s="462">
        <v>0</v>
      </c>
      <c r="E15" s="462"/>
      <c r="F15" s="312">
        <f t="shared" si="0"/>
        <v>0</v>
      </c>
    </row>
    <row r="16" spans="1:6" s="109" customFormat="1" ht="12" customHeight="1">
      <c r="A16" s="153" t="s">
        <v>94</v>
      </c>
      <c r="B16" s="7" t="s">
        <v>180</v>
      </c>
      <c r="C16" s="462">
        <v>0</v>
      </c>
      <c r="D16" s="462">
        <v>0</v>
      </c>
      <c r="E16" s="462"/>
      <c r="F16" s="312">
        <f t="shared" si="0"/>
        <v>0</v>
      </c>
    </row>
    <row r="17" spans="1:6" s="161" customFormat="1" ht="12" customHeight="1">
      <c r="A17" s="153" t="s">
        <v>95</v>
      </c>
      <c r="B17" s="7" t="s">
        <v>181</v>
      </c>
      <c r="C17" s="462">
        <v>0</v>
      </c>
      <c r="D17" s="462">
        <v>0</v>
      </c>
      <c r="E17" s="462"/>
      <c r="F17" s="312">
        <f t="shared" si="0"/>
        <v>0</v>
      </c>
    </row>
    <row r="18" spans="1:6" s="161" customFormat="1" ht="12" customHeight="1" thickBot="1">
      <c r="A18" s="225" t="s">
        <v>96</v>
      </c>
      <c r="B18" s="226" t="s">
        <v>182</v>
      </c>
      <c r="C18" s="463">
        <v>0</v>
      </c>
      <c r="D18" s="463">
        <v>0</v>
      </c>
      <c r="E18" s="463"/>
      <c r="F18" s="335">
        <f t="shared" si="0"/>
        <v>0</v>
      </c>
    </row>
    <row r="19" spans="1:6" s="109" customFormat="1" ht="12" customHeight="1" thickBot="1">
      <c r="A19" s="211" t="s">
        <v>11</v>
      </c>
      <c r="B19" s="209" t="s">
        <v>307</v>
      </c>
      <c r="C19" s="310">
        <f>SUM(C20:C22)</f>
        <v>0</v>
      </c>
      <c r="D19" s="310">
        <f>SUM(D20:D22)</f>
        <v>0</v>
      </c>
      <c r="E19" s="310">
        <f>SUM(E20:E22)</f>
        <v>0</v>
      </c>
      <c r="F19" s="310">
        <f>SUM(F20:F22)</f>
        <v>0</v>
      </c>
    </row>
    <row r="20" spans="1:6" s="161" customFormat="1" ht="12" customHeight="1">
      <c r="A20" s="152" t="s">
        <v>85</v>
      </c>
      <c r="B20" s="237" t="s">
        <v>148</v>
      </c>
      <c r="C20" s="350"/>
      <c r="D20" s="337">
        <v>0</v>
      </c>
      <c r="E20" s="350"/>
      <c r="F20" s="337"/>
    </row>
    <row r="21" spans="1:6" s="161" customFormat="1" ht="12" customHeight="1">
      <c r="A21" s="153" t="s">
        <v>86</v>
      </c>
      <c r="B21" s="238" t="s">
        <v>308</v>
      </c>
      <c r="C21" s="340"/>
      <c r="D21" s="339">
        <v>0</v>
      </c>
      <c r="E21" s="340"/>
      <c r="F21" s="339"/>
    </row>
    <row r="22" spans="1:6" s="161" customFormat="1" ht="12" customHeight="1">
      <c r="A22" s="153" t="s">
        <v>87</v>
      </c>
      <c r="B22" s="238" t="s">
        <v>309</v>
      </c>
      <c r="C22" s="340"/>
      <c r="D22" s="339">
        <v>0</v>
      </c>
      <c r="E22" s="340"/>
      <c r="F22" s="339"/>
    </row>
    <row r="23" spans="1:6" s="161" customFormat="1" ht="12" customHeight="1">
      <c r="A23" s="153" t="s">
        <v>88</v>
      </c>
      <c r="B23" s="238" t="s">
        <v>0</v>
      </c>
      <c r="C23" s="340"/>
      <c r="D23" s="339">
        <v>0</v>
      </c>
      <c r="E23" s="340"/>
      <c r="F23" s="339"/>
    </row>
    <row r="24" spans="1:6" s="161" customFormat="1" ht="12" customHeight="1" thickBot="1">
      <c r="A24" s="223" t="s">
        <v>12</v>
      </c>
      <c r="B24" s="224" t="s">
        <v>113</v>
      </c>
      <c r="C24" s="332"/>
      <c r="D24" s="347">
        <v>0</v>
      </c>
      <c r="E24" s="347"/>
      <c r="F24" s="347"/>
    </row>
    <row r="25" spans="1:6" s="161" customFormat="1" ht="12" customHeight="1" thickBot="1">
      <c r="A25" s="66" t="s">
        <v>13</v>
      </c>
      <c r="B25" s="59" t="s">
        <v>310</v>
      </c>
      <c r="C25" s="315">
        <f>+C26+C27</f>
        <v>0</v>
      </c>
      <c r="D25" s="315">
        <f>+D26+D27</f>
        <v>0</v>
      </c>
      <c r="E25" s="315">
        <f>+E26+E27</f>
        <v>0</v>
      </c>
      <c r="F25" s="315">
        <f>+F26+F27</f>
        <v>0</v>
      </c>
    </row>
    <row r="26" spans="1:6" s="161" customFormat="1" ht="12" customHeight="1">
      <c r="A26" s="152" t="s">
        <v>158</v>
      </c>
      <c r="B26" s="237" t="s">
        <v>308</v>
      </c>
      <c r="C26" s="338"/>
      <c r="D26" s="337">
        <v>0</v>
      </c>
      <c r="E26" s="338"/>
      <c r="F26" s="337"/>
    </row>
    <row r="27" spans="1:6" s="161" customFormat="1" ht="12" customHeight="1">
      <c r="A27" s="153" t="s">
        <v>161</v>
      </c>
      <c r="B27" s="238" t="s">
        <v>311</v>
      </c>
      <c r="C27" s="340"/>
      <c r="D27" s="339">
        <v>0</v>
      </c>
      <c r="E27" s="340"/>
      <c r="F27" s="339"/>
    </row>
    <row r="28" spans="1:6" s="161" customFormat="1" ht="12" customHeight="1" thickBot="1">
      <c r="A28" s="225" t="s">
        <v>162</v>
      </c>
      <c r="B28" s="239" t="s">
        <v>312</v>
      </c>
      <c r="C28" s="346"/>
      <c r="D28" s="345">
        <v>0</v>
      </c>
      <c r="E28" s="346"/>
      <c r="F28" s="345"/>
    </row>
    <row r="29" spans="1:6" s="161" customFormat="1" ht="12" customHeight="1" thickBot="1">
      <c r="A29" s="66" t="s">
        <v>14</v>
      </c>
      <c r="B29" s="59" t="s">
        <v>313</v>
      </c>
      <c r="C29" s="315">
        <f>+C30+C31+C32</f>
        <v>0</v>
      </c>
      <c r="D29" s="315">
        <f>+D30+D31+D32</f>
        <v>0</v>
      </c>
      <c r="E29" s="315">
        <f>+E30+E31+E32</f>
        <v>0</v>
      </c>
      <c r="F29" s="315">
        <f>+F30+F31+F32</f>
        <v>0</v>
      </c>
    </row>
    <row r="30" spans="1:6" s="161" customFormat="1" ht="12" customHeight="1">
      <c r="A30" s="154" t="s">
        <v>72</v>
      </c>
      <c r="B30" s="248" t="s">
        <v>187</v>
      </c>
      <c r="C30" s="350"/>
      <c r="D30" s="351">
        <v>0</v>
      </c>
      <c r="E30" s="350"/>
      <c r="F30" s="351"/>
    </row>
    <row r="31" spans="1:6" s="161" customFormat="1" ht="12" customHeight="1">
      <c r="A31" s="153" t="s">
        <v>73</v>
      </c>
      <c r="B31" s="238" t="s">
        <v>188</v>
      </c>
      <c r="C31" s="340"/>
      <c r="D31" s="339">
        <v>0</v>
      </c>
      <c r="E31" s="340"/>
      <c r="F31" s="339"/>
    </row>
    <row r="32" spans="1:6" s="161" customFormat="1" ht="12" customHeight="1" thickBot="1">
      <c r="A32" s="245" t="s">
        <v>74</v>
      </c>
      <c r="B32" s="249" t="s">
        <v>189</v>
      </c>
      <c r="C32" s="343"/>
      <c r="D32" s="342">
        <v>0</v>
      </c>
      <c r="E32" s="343"/>
      <c r="F32" s="342"/>
    </row>
    <row r="33" spans="1:6" s="109" customFormat="1" ht="12" customHeight="1" thickBot="1">
      <c r="A33" s="66" t="s">
        <v>15</v>
      </c>
      <c r="B33" s="59" t="s">
        <v>300</v>
      </c>
      <c r="C33" s="316">
        <v>0</v>
      </c>
      <c r="D33" s="316">
        <v>0</v>
      </c>
      <c r="E33" s="316"/>
      <c r="F33" s="316"/>
    </row>
    <row r="34" spans="1:6" s="109" customFormat="1" ht="12" customHeight="1" thickBot="1">
      <c r="A34" s="66" t="s">
        <v>16</v>
      </c>
      <c r="B34" s="59" t="s">
        <v>314</v>
      </c>
      <c r="C34" s="320">
        <v>0</v>
      </c>
      <c r="D34" s="320">
        <v>0</v>
      </c>
      <c r="E34" s="320"/>
      <c r="F34" s="320"/>
    </row>
    <row r="35" spans="1:6" s="109" customFormat="1" ht="12" customHeight="1" thickBot="1">
      <c r="A35" s="65" t="s">
        <v>17</v>
      </c>
      <c r="B35" s="59" t="s">
        <v>315</v>
      </c>
      <c r="C35" s="311">
        <v>8187000</v>
      </c>
      <c r="D35" s="321">
        <f>+D8+D19+D24+D25+D29+D33+D34</f>
        <v>8187000</v>
      </c>
      <c r="E35" s="321">
        <f>+E8+E19+E24+E25+E29+E33+E34</f>
        <v>0</v>
      </c>
      <c r="F35" s="321">
        <f>+F8+F19+F24+F25+F29+F33+F34</f>
        <v>8187000</v>
      </c>
    </row>
    <row r="36" spans="1:6" s="109" customFormat="1" ht="12" customHeight="1" thickBot="1">
      <c r="A36" s="212" t="s">
        <v>18</v>
      </c>
      <c r="B36" s="59" t="s">
        <v>316</v>
      </c>
      <c r="C36" s="321">
        <f>+C37+C38+C39</f>
        <v>225006000</v>
      </c>
      <c r="D36" s="321">
        <f>+D37+D38+D39</f>
        <v>225006000</v>
      </c>
      <c r="E36" s="321">
        <f>+E37+E38+E39</f>
        <v>-21700000</v>
      </c>
      <c r="F36" s="321">
        <f>+F37+F38+F39</f>
        <v>203306000</v>
      </c>
    </row>
    <row r="37" spans="1:6" s="109" customFormat="1" ht="12" customHeight="1">
      <c r="A37" s="154" t="s">
        <v>317</v>
      </c>
      <c r="B37" s="248" t="s">
        <v>139</v>
      </c>
      <c r="C37" s="350">
        <f>SUM(D37:F37)</f>
        <v>0</v>
      </c>
      <c r="D37" s="351">
        <v>0</v>
      </c>
      <c r="E37" s="350"/>
      <c r="F37" s="351">
        <f>SUM(D37:E37)</f>
        <v>0</v>
      </c>
    </row>
    <row r="38" spans="1:6" s="109" customFormat="1" ht="12" customHeight="1">
      <c r="A38" s="153" t="s">
        <v>318</v>
      </c>
      <c r="B38" s="238" t="s">
        <v>1</v>
      </c>
      <c r="C38" s="340">
        <f>SUM(D38:F38)</f>
        <v>0</v>
      </c>
      <c r="D38" s="339">
        <v>0</v>
      </c>
      <c r="E38" s="340"/>
      <c r="F38" s="351">
        <f>SUM(D38:E38)</f>
        <v>0</v>
      </c>
    </row>
    <row r="39" spans="1:6" s="161" customFormat="1" ht="12" customHeight="1" thickBot="1">
      <c r="A39" s="153" t="s">
        <v>319</v>
      </c>
      <c r="B39" s="238" t="s">
        <v>320</v>
      </c>
      <c r="C39" s="340">
        <v>225006000</v>
      </c>
      <c r="D39" s="339">
        <v>225006000</v>
      </c>
      <c r="E39" s="340">
        <v>-21700000</v>
      </c>
      <c r="F39" s="351">
        <f>SUM(D39:E39)</f>
        <v>203306000</v>
      </c>
    </row>
    <row r="40" spans="1:6" s="161" customFormat="1" ht="15" customHeight="1" thickBot="1">
      <c r="A40" s="212" t="s">
        <v>19</v>
      </c>
      <c r="B40" s="213" t="s">
        <v>321</v>
      </c>
      <c r="C40" s="322">
        <f>+C35+C36</f>
        <v>233193000</v>
      </c>
      <c r="D40" s="322">
        <f>+D35+D36</f>
        <v>233193000</v>
      </c>
      <c r="E40" s="322">
        <f>+E35+E36</f>
        <v>-21700000</v>
      </c>
      <c r="F40" s="322">
        <f>+F35+F36</f>
        <v>211493000</v>
      </c>
    </row>
    <row r="41" spans="1:6" s="161" customFormat="1" ht="15" customHeight="1">
      <c r="A41" s="75"/>
      <c r="B41" s="76"/>
      <c r="C41" s="205"/>
      <c r="D41" s="206"/>
      <c r="E41" s="206"/>
      <c r="F41" s="206"/>
    </row>
    <row r="42" spans="1:3" ht="13.5" thickBot="1">
      <c r="A42" s="77"/>
      <c r="B42" s="78"/>
      <c r="C42" s="207"/>
    </row>
    <row r="43" spans="1:6" s="160" customFormat="1" ht="16.5" customHeight="1" thickBot="1">
      <c r="A43" s="586" t="s">
        <v>45</v>
      </c>
      <c r="B43" s="587"/>
      <c r="C43" s="587"/>
      <c r="D43" s="587"/>
      <c r="E43" s="587"/>
      <c r="F43" s="588"/>
    </row>
    <row r="44" spans="1:6" s="162" customFormat="1" ht="12" customHeight="1" thickBot="1">
      <c r="A44" s="66" t="s">
        <v>10</v>
      </c>
      <c r="B44" s="59" t="s">
        <v>322</v>
      </c>
      <c r="C44" s="315">
        <f>SUM(C45:C49)</f>
        <v>233193000</v>
      </c>
      <c r="D44" s="315">
        <f>SUM(D45:D49)</f>
        <v>233193000</v>
      </c>
      <c r="E44" s="315">
        <f>SUM(E45:E49)</f>
        <v>-21700000</v>
      </c>
      <c r="F44" s="315">
        <f>SUM(F45:F49)</f>
        <v>211493000</v>
      </c>
    </row>
    <row r="45" spans="1:6" ht="12" customHeight="1">
      <c r="A45" s="154" t="s">
        <v>79</v>
      </c>
      <c r="B45" s="248" t="s">
        <v>40</v>
      </c>
      <c r="C45" s="350">
        <v>76844000</v>
      </c>
      <c r="D45" s="351">
        <v>76844000</v>
      </c>
      <c r="E45" s="350"/>
      <c r="F45" s="351">
        <f>SUM(D45:E45)</f>
        <v>76844000</v>
      </c>
    </row>
    <row r="46" spans="1:6" ht="12" customHeight="1">
      <c r="A46" s="153" t="s">
        <v>80</v>
      </c>
      <c r="B46" s="238" t="s">
        <v>122</v>
      </c>
      <c r="C46" s="340">
        <v>23636000</v>
      </c>
      <c r="D46" s="339">
        <v>23636000</v>
      </c>
      <c r="E46" s="340"/>
      <c r="F46" s="351">
        <f>SUM(D46:E46)</f>
        <v>23636000</v>
      </c>
    </row>
    <row r="47" spans="1:6" ht="12" customHeight="1">
      <c r="A47" s="153" t="s">
        <v>81</v>
      </c>
      <c r="B47" s="238" t="s">
        <v>103</v>
      </c>
      <c r="C47" s="340">
        <v>111013000</v>
      </c>
      <c r="D47" s="339">
        <v>111013000</v>
      </c>
      <c r="E47" s="340"/>
      <c r="F47" s="351">
        <f>SUM(D47:E47)</f>
        <v>111013000</v>
      </c>
    </row>
    <row r="48" spans="1:6" ht="12" customHeight="1">
      <c r="A48" s="153" t="s">
        <v>82</v>
      </c>
      <c r="B48" s="238" t="s">
        <v>123</v>
      </c>
      <c r="C48" s="340">
        <v>21700000</v>
      </c>
      <c r="D48" s="339">
        <v>21700000</v>
      </c>
      <c r="E48" s="340">
        <v>-21700000</v>
      </c>
      <c r="F48" s="351">
        <f>SUM(D48:E48)</f>
        <v>0</v>
      </c>
    </row>
    <row r="49" spans="1:6" ht="12" customHeight="1" thickBot="1">
      <c r="A49" s="153" t="s">
        <v>104</v>
      </c>
      <c r="B49" s="238" t="s">
        <v>124</v>
      </c>
      <c r="C49" s="340"/>
      <c r="D49" s="339">
        <v>0</v>
      </c>
      <c r="E49" s="340"/>
      <c r="F49" s="339"/>
    </row>
    <row r="50" spans="1:6" ht="12" customHeight="1" thickBot="1">
      <c r="A50" s="66" t="s">
        <v>11</v>
      </c>
      <c r="B50" s="250" t="s">
        <v>323</v>
      </c>
      <c r="C50" s="315">
        <f>SUM(C51:C53)</f>
        <v>0</v>
      </c>
      <c r="D50" s="315">
        <f>SUM(D51:D53)</f>
        <v>0</v>
      </c>
      <c r="E50" s="315">
        <f>SUM(E51:E53)</f>
        <v>0</v>
      </c>
      <c r="F50" s="315">
        <f>SUM(F51:F53)</f>
        <v>0</v>
      </c>
    </row>
    <row r="51" spans="1:6" s="162" customFormat="1" ht="12" customHeight="1" thickBot="1">
      <c r="A51" s="152" t="s">
        <v>85</v>
      </c>
      <c r="B51" s="237" t="s">
        <v>136</v>
      </c>
      <c r="C51" s="350"/>
      <c r="D51" s="337"/>
      <c r="E51" s="350"/>
      <c r="F51" s="337">
        <f>SUM(D51:E51)</f>
        <v>0</v>
      </c>
    </row>
    <row r="52" spans="1:6" ht="12" customHeight="1" thickBot="1">
      <c r="A52" s="153" t="s">
        <v>86</v>
      </c>
      <c r="B52" s="238" t="s">
        <v>126</v>
      </c>
      <c r="C52" s="340"/>
      <c r="D52" s="339">
        <v>0</v>
      </c>
      <c r="E52" s="340"/>
      <c r="F52" s="337">
        <f>SUM(D52:E52)</f>
        <v>0</v>
      </c>
    </row>
    <row r="53" spans="1:6" ht="12" customHeight="1" thickBot="1">
      <c r="A53" s="153" t="s">
        <v>87</v>
      </c>
      <c r="B53" s="238" t="s">
        <v>46</v>
      </c>
      <c r="C53" s="340"/>
      <c r="D53" s="339">
        <v>0</v>
      </c>
      <c r="E53" s="340"/>
      <c r="F53" s="337">
        <f>SUM(D53:E53)</f>
        <v>0</v>
      </c>
    </row>
    <row r="54" spans="1:6" ht="12" customHeight="1" thickBot="1">
      <c r="A54" s="153" t="s">
        <v>88</v>
      </c>
      <c r="B54" s="238" t="s">
        <v>2</v>
      </c>
      <c r="C54" s="340"/>
      <c r="D54" s="339">
        <v>0</v>
      </c>
      <c r="E54" s="340"/>
      <c r="F54" s="337">
        <f>SUM(D54:E54)</f>
        <v>0</v>
      </c>
    </row>
    <row r="55" spans="1:6" ht="15" customHeight="1" thickBot="1">
      <c r="A55" s="66" t="s">
        <v>12</v>
      </c>
      <c r="B55" s="250" t="s">
        <v>324</v>
      </c>
      <c r="C55" s="315">
        <f>+C44+C50</f>
        <v>233193000</v>
      </c>
      <c r="D55" s="315">
        <f>+D44+D50</f>
        <v>233193000</v>
      </c>
      <c r="E55" s="315">
        <f>+E44+E50</f>
        <v>-21700000</v>
      </c>
      <c r="F55" s="315">
        <f>+F44+F50</f>
        <v>211493000</v>
      </c>
    </row>
    <row r="56" spans="3:6" ht="13.5" thickBot="1">
      <c r="C56" s="325"/>
      <c r="D56" s="325"/>
      <c r="E56" s="325"/>
      <c r="F56" s="325"/>
    </row>
    <row r="57" spans="1:6" ht="15" customHeight="1" thickBot="1">
      <c r="A57" s="82" t="s">
        <v>133</v>
      </c>
      <c r="B57" s="83"/>
      <c r="C57" s="58">
        <v>31</v>
      </c>
      <c r="D57" s="58">
        <v>31</v>
      </c>
      <c r="E57" s="58"/>
      <c r="F57" s="58"/>
    </row>
    <row r="58" spans="1:6" ht="14.25" customHeight="1" thickBot="1">
      <c r="A58" s="82" t="s">
        <v>134</v>
      </c>
      <c r="B58" s="83"/>
      <c r="C58" s="58"/>
      <c r="D58" s="58"/>
      <c r="E58" s="58"/>
      <c r="F58" s="58"/>
    </row>
  </sheetData>
  <sheetProtection/>
  <mergeCells count="7">
    <mergeCell ref="C2:F2"/>
    <mergeCell ref="C1:F1"/>
    <mergeCell ref="A5:F5"/>
    <mergeCell ref="A7:F7"/>
    <mergeCell ref="A43:F43"/>
    <mergeCell ref="C3:F3"/>
    <mergeCell ref="C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"/>
  <sheetViews>
    <sheetView view="pageLayout" zoomScaleSheetLayoutView="115" workbookViewId="0" topLeftCell="A1">
      <selection activeCell="E42" sqref="E42"/>
    </sheetView>
  </sheetViews>
  <sheetFormatPr defaultColWidth="9.00390625" defaultRowHeight="12.75"/>
  <cols>
    <col min="1" max="1" width="6.625" style="0" customWidth="1"/>
    <col min="2" max="2" width="22.50390625" style="0" customWidth="1"/>
    <col min="3" max="3" width="27.375" style="0" customWidth="1"/>
    <col min="4" max="5" width="10.125" style="0" customWidth="1"/>
    <col min="6" max="6" width="11.125" style="0" customWidth="1"/>
    <col min="7" max="7" width="10.875" style="0" customWidth="1"/>
    <col min="9" max="9" width="9.875" style="0" bestFit="1" customWidth="1"/>
  </cols>
  <sheetData>
    <row r="1" spans="5:7" ht="12.75">
      <c r="E1" s="616" t="s">
        <v>728</v>
      </c>
      <c r="F1" s="616"/>
      <c r="G1" s="616"/>
    </row>
    <row r="2" spans="1:7" ht="45" customHeight="1">
      <c r="A2" s="615" t="s">
        <v>419</v>
      </c>
      <c r="B2" s="615"/>
      <c r="C2" s="615"/>
      <c r="D2" s="615"/>
      <c r="E2" s="615"/>
      <c r="F2" s="615"/>
      <c r="G2" s="615"/>
    </row>
    <row r="3" spans="1:8" ht="17.25" customHeight="1">
      <c r="A3" s="110"/>
      <c r="B3" s="110"/>
      <c r="C3" s="110"/>
      <c r="D3" s="110"/>
      <c r="G3" s="435" t="s">
        <v>456</v>
      </c>
      <c r="H3" s="435"/>
    </row>
    <row r="4" spans="1:2" ht="13.5" thickBot="1">
      <c r="A4" s="67"/>
      <c r="B4" s="67"/>
    </row>
    <row r="5" spans="1:7" ht="42.75" customHeight="1" thickBot="1">
      <c r="A5" s="111" t="s">
        <v>55</v>
      </c>
      <c r="B5" s="112" t="s">
        <v>101</v>
      </c>
      <c r="C5" s="112" t="s">
        <v>102</v>
      </c>
      <c r="D5" s="71" t="s">
        <v>478</v>
      </c>
      <c r="E5" s="71" t="s">
        <v>476</v>
      </c>
      <c r="F5" s="71" t="s">
        <v>477</v>
      </c>
      <c r="G5" s="433" t="s">
        <v>476</v>
      </c>
    </row>
    <row r="6" spans="1:7" ht="15.75" customHeight="1">
      <c r="A6" s="436" t="s">
        <v>10</v>
      </c>
      <c r="B6" s="281" t="s">
        <v>355</v>
      </c>
      <c r="C6" s="439" t="s">
        <v>356</v>
      </c>
      <c r="D6" s="506">
        <v>7000000</v>
      </c>
      <c r="E6" s="506">
        <v>7000000</v>
      </c>
      <c r="F6" s="506">
        <v>3800000</v>
      </c>
      <c r="G6" s="507">
        <f>SUM(E6:F6)</f>
        <v>10800000</v>
      </c>
    </row>
    <row r="7" spans="1:7" ht="15.75" customHeight="1">
      <c r="A7" s="437" t="s">
        <v>11</v>
      </c>
      <c r="B7" s="280" t="s">
        <v>402</v>
      </c>
      <c r="C7" s="439" t="s">
        <v>403</v>
      </c>
      <c r="D7" s="508">
        <v>26000000</v>
      </c>
      <c r="E7" s="508">
        <v>26000000</v>
      </c>
      <c r="F7" s="508"/>
      <c r="G7" s="509">
        <f aca="true" t="shared" si="0" ref="G7:G58">SUM(E7:F7)</f>
        <v>26000000</v>
      </c>
    </row>
    <row r="8" spans="1:7" ht="15.75" customHeight="1">
      <c r="A8" s="437" t="s">
        <v>12</v>
      </c>
      <c r="B8" s="280" t="s">
        <v>444</v>
      </c>
      <c r="C8" s="439" t="s">
        <v>445</v>
      </c>
      <c r="D8" s="508">
        <v>100000</v>
      </c>
      <c r="E8" s="508">
        <v>100000</v>
      </c>
      <c r="F8" s="508"/>
      <c r="G8" s="509">
        <f t="shared" si="0"/>
        <v>100000</v>
      </c>
    </row>
    <row r="9" spans="1:7" ht="15.75" customHeight="1">
      <c r="A9" s="437" t="s">
        <v>13</v>
      </c>
      <c r="B9" s="280" t="s">
        <v>446</v>
      </c>
      <c r="C9" s="439" t="s">
        <v>447</v>
      </c>
      <c r="D9" s="508">
        <v>200000</v>
      </c>
      <c r="E9" s="508">
        <v>200000</v>
      </c>
      <c r="F9" s="508"/>
      <c r="G9" s="509">
        <f t="shared" si="0"/>
        <v>200000</v>
      </c>
    </row>
    <row r="10" spans="1:7" ht="15.75" customHeight="1">
      <c r="A10" s="437" t="s">
        <v>14</v>
      </c>
      <c r="B10" s="280" t="s">
        <v>457</v>
      </c>
      <c r="C10" s="439" t="s">
        <v>458</v>
      </c>
      <c r="D10" s="508">
        <v>1400000</v>
      </c>
      <c r="E10" s="508">
        <v>1400000</v>
      </c>
      <c r="F10" s="508"/>
      <c r="G10" s="509">
        <f t="shared" si="0"/>
        <v>1400000</v>
      </c>
    </row>
    <row r="11" spans="1:7" ht="15.75" customHeight="1">
      <c r="A11" s="437" t="s">
        <v>15</v>
      </c>
      <c r="B11" s="280" t="s">
        <v>460</v>
      </c>
      <c r="C11" s="439" t="s">
        <v>461</v>
      </c>
      <c r="D11" s="508">
        <v>150000</v>
      </c>
      <c r="E11" s="508">
        <v>150000</v>
      </c>
      <c r="F11" s="508"/>
      <c r="G11" s="509">
        <f t="shared" si="0"/>
        <v>150000</v>
      </c>
    </row>
    <row r="12" spans="1:7" ht="15.75" customHeight="1">
      <c r="A12" s="437" t="s">
        <v>16</v>
      </c>
      <c r="B12" s="280" t="s">
        <v>474</v>
      </c>
      <c r="C12" s="439" t="s">
        <v>475</v>
      </c>
      <c r="D12" s="510">
        <v>1060000</v>
      </c>
      <c r="E12" s="510">
        <v>1060000</v>
      </c>
      <c r="F12" s="508"/>
      <c r="G12" s="509">
        <f t="shared" si="0"/>
        <v>1060000</v>
      </c>
    </row>
    <row r="13" spans="1:7" ht="15.75" customHeight="1">
      <c r="A13" s="437" t="s">
        <v>17</v>
      </c>
      <c r="B13" s="439" t="s">
        <v>496</v>
      </c>
      <c r="C13" s="439" t="s">
        <v>524</v>
      </c>
      <c r="D13" s="510"/>
      <c r="E13" s="511"/>
      <c r="F13" s="441">
        <v>550000</v>
      </c>
      <c r="G13" s="509">
        <f t="shared" si="0"/>
        <v>550000</v>
      </c>
    </row>
    <row r="14" spans="1:7" ht="15.75" customHeight="1">
      <c r="A14" s="437" t="s">
        <v>18</v>
      </c>
      <c r="B14" s="439" t="s">
        <v>496</v>
      </c>
      <c r="C14" s="439" t="s">
        <v>525</v>
      </c>
      <c r="D14" s="510"/>
      <c r="E14" s="511"/>
      <c r="F14" s="441">
        <v>350000</v>
      </c>
      <c r="G14" s="509">
        <f t="shared" si="0"/>
        <v>350000</v>
      </c>
    </row>
    <row r="15" spans="1:7" ht="15.75" customHeight="1">
      <c r="A15" s="437" t="s">
        <v>19</v>
      </c>
      <c r="B15" s="439" t="s">
        <v>497</v>
      </c>
      <c r="C15" s="439" t="s">
        <v>526</v>
      </c>
      <c r="D15" s="510"/>
      <c r="E15" s="511"/>
      <c r="F15" s="441">
        <v>70000</v>
      </c>
      <c r="G15" s="509">
        <f t="shared" si="0"/>
        <v>70000</v>
      </c>
    </row>
    <row r="16" spans="1:7" ht="15.75" customHeight="1">
      <c r="A16" s="437" t="s">
        <v>20</v>
      </c>
      <c r="B16" s="439" t="s">
        <v>498</v>
      </c>
      <c r="C16" s="439" t="s">
        <v>527</v>
      </c>
      <c r="D16" s="510"/>
      <c r="E16" s="511"/>
      <c r="F16" s="441">
        <v>200000</v>
      </c>
      <c r="G16" s="509">
        <f t="shared" si="0"/>
        <v>200000</v>
      </c>
    </row>
    <row r="17" spans="1:7" ht="15.75" customHeight="1">
      <c r="A17" s="437" t="s">
        <v>21</v>
      </c>
      <c r="B17" s="439" t="s">
        <v>499</v>
      </c>
      <c r="C17" s="439" t="s">
        <v>528</v>
      </c>
      <c r="D17" s="510"/>
      <c r="E17" s="511"/>
      <c r="F17" s="441">
        <v>250000</v>
      </c>
      <c r="G17" s="509">
        <f t="shared" si="0"/>
        <v>250000</v>
      </c>
    </row>
    <row r="18" spans="1:7" ht="15.75" customHeight="1">
      <c r="A18" s="437" t="s">
        <v>22</v>
      </c>
      <c r="B18" s="439" t="s">
        <v>499</v>
      </c>
      <c r="C18" s="439" t="s">
        <v>529</v>
      </c>
      <c r="D18" s="510"/>
      <c r="E18" s="511"/>
      <c r="F18" s="441">
        <v>512000</v>
      </c>
      <c r="G18" s="509">
        <f t="shared" si="0"/>
        <v>512000</v>
      </c>
    </row>
    <row r="19" spans="1:7" ht="15.75" customHeight="1">
      <c r="A19" s="437" t="s">
        <v>23</v>
      </c>
      <c r="B19" s="439" t="s">
        <v>499</v>
      </c>
      <c r="C19" s="439" t="s">
        <v>530</v>
      </c>
      <c r="D19" s="510"/>
      <c r="E19" s="511"/>
      <c r="F19" s="441">
        <v>270000</v>
      </c>
      <c r="G19" s="509">
        <f t="shared" si="0"/>
        <v>270000</v>
      </c>
    </row>
    <row r="20" spans="1:7" ht="15.75" customHeight="1">
      <c r="A20" s="437" t="s">
        <v>24</v>
      </c>
      <c r="B20" s="439" t="s">
        <v>500</v>
      </c>
      <c r="C20" s="439" t="s">
        <v>531</v>
      </c>
      <c r="D20" s="510"/>
      <c r="E20" s="511"/>
      <c r="F20" s="441">
        <v>300000</v>
      </c>
      <c r="G20" s="509">
        <f t="shared" si="0"/>
        <v>300000</v>
      </c>
    </row>
    <row r="21" spans="1:7" ht="15.75" customHeight="1">
      <c r="A21" s="437" t="s">
        <v>25</v>
      </c>
      <c r="B21" s="439" t="s">
        <v>500</v>
      </c>
      <c r="C21" s="439" t="s">
        <v>532</v>
      </c>
      <c r="D21" s="510"/>
      <c r="E21" s="511"/>
      <c r="F21" s="441">
        <v>150000</v>
      </c>
      <c r="G21" s="509">
        <f t="shared" si="0"/>
        <v>150000</v>
      </c>
    </row>
    <row r="22" spans="1:7" ht="15.75" customHeight="1">
      <c r="A22" s="437" t="s">
        <v>26</v>
      </c>
      <c r="B22" s="439" t="s">
        <v>501</v>
      </c>
      <c r="C22" s="439" t="s">
        <v>533</v>
      </c>
      <c r="D22" s="510"/>
      <c r="E22" s="511"/>
      <c r="F22" s="441">
        <v>530000</v>
      </c>
      <c r="G22" s="509">
        <f t="shared" si="0"/>
        <v>530000</v>
      </c>
    </row>
    <row r="23" spans="1:7" ht="12.75">
      <c r="A23" s="437" t="s">
        <v>27</v>
      </c>
      <c r="B23" s="439" t="s">
        <v>501</v>
      </c>
      <c r="C23" s="439" t="s">
        <v>531</v>
      </c>
      <c r="D23" s="511"/>
      <c r="E23" s="511"/>
      <c r="F23" s="441">
        <v>150000</v>
      </c>
      <c r="G23" s="509">
        <f t="shared" si="0"/>
        <v>150000</v>
      </c>
    </row>
    <row r="24" spans="1:7" ht="12.75">
      <c r="A24" s="437" t="s">
        <v>28</v>
      </c>
      <c r="B24" s="439" t="s">
        <v>502</v>
      </c>
      <c r="C24" s="439" t="s">
        <v>531</v>
      </c>
      <c r="D24" s="511"/>
      <c r="E24" s="511"/>
      <c r="F24" s="441">
        <v>150000</v>
      </c>
      <c r="G24" s="509">
        <f t="shared" si="0"/>
        <v>150000</v>
      </c>
    </row>
    <row r="25" spans="1:7" ht="12.75">
      <c r="A25" s="437" t="s">
        <v>29</v>
      </c>
      <c r="B25" s="439" t="s">
        <v>503</v>
      </c>
      <c r="C25" s="439" t="s">
        <v>526</v>
      </c>
      <c r="D25" s="511"/>
      <c r="E25" s="511"/>
      <c r="F25" s="441">
        <v>37000</v>
      </c>
      <c r="G25" s="509">
        <f t="shared" si="0"/>
        <v>37000</v>
      </c>
    </row>
    <row r="26" spans="1:7" ht="12.75">
      <c r="A26" s="437" t="s">
        <v>30</v>
      </c>
      <c r="B26" s="439" t="s">
        <v>504</v>
      </c>
      <c r="C26" s="439" t="s">
        <v>534</v>
      </c>
      <c r="D26" s="511"/>
      <c r="E26" s="511"/>
      <c r="F26" s="441">
        <v>150000</v>
      </c>
      <c r="G26" s="509">
        <f t="shared" si="0"/>
        <v>150000</v>
      </c>
    </row>
    <row r="27" spans="1:7" ht="12.75">
      <c r="A27" s="437" t="s">
        <v>31</v>
      </c>
      <c r="B27" s="439" t="s">
        <v>505</v>
      </c>
      <c r="C27" s="439" t="s">
        <v>535</v>
      </c>
      <c r="D27" s="511"/>
      <c r="E27" s="511"/>
      <c r="F27" s="441">
        <v>1200000</v>
      </c>
      <c r="G27" s="509">
        <f t="shared" si="0"/>
        <v>1200000</v>
      </c>
    </row>
    <row r="28" spans="1:7" ht="12.75">
      <c r="A28" s="437" t="s">
        <v>32</v>
      </c>
      <c r="B28" s="439" t="s">
        <v>506</v>
      </c>
      <c r="C28" s="439" t="s">
        <v>536</v>
      </c>
      <c r="D28" s="511"/>
      <c r="E28" s="511"/>
      <c r="F28" s="441">
        <v>200000</v>
      </c>
      <c r="G28" s="509">
        <f t="shared" si="0"/>
        <v>200000</v>
      </c>
    </row>
    <row r="29" spans="1:7" ht="12.75">
      <c r="A29" s="437" t="s">
        <v>33</v>
      </c>
      <c r="B29" s="439" t="s">
        <v>506</v>
      </c>
      <c r="C29" s="439" t="s">
        <v>537</v>
      </c>
      <c r="D29" s="511"/>
      <c r="E29" s="511"/>
      <c r="F29" s="441">
        <v>600000</v>
      </c>
      <c r="G29" s="509">
        <f t="shared" si="0"/>
        <v>600000</v>
      </c>
    </row>
    <row r="30" spans="1:7" ht="12.75">
      <c r="A30" s="437" t="s">
        <v>34</v>
      </c>
      <c r="B30" s="439" t="s">
        <v>507</v>
      </c>
      <c r="C30" s="439" t="s">
        <v>531</v>
      </c>
      <c r="D30" s="511"/>
      <c r="E30" s="511"/>
      <c r="F30" s="441">
        <v>3500000</v>
      </c>
      <c r="G30" s="509">
        <f t="shared" si="0"/>
        <v>3500000</v>
      </c>
    </row>
    <row r="31" spans="1:7" ht="12.75">
      <c r="A31" s="437" t="s">
        <v>35</v>
      </c>
      <c r="B31" s="439" t="s">
        <v>508</v>
      </c>
      <c r="C31" s="439" t="s">
        <v>531</v>
      </c>
      <c r="D31" s="511"/>
      <c r="E31" s="511"/>
      <c r="F31" s="441">
        <v>600000</v>
      </c>
      <c r="G31" s="509">
        <f t="shared" si="0"/>
        <v>600000</v>
      </c>
    </row>
    <row r="32" spans="1:7" ht="12.75">
      <c r="A32" s="437" t="s">
        <v>36</v>
      </c>
      <c r="B32" s="439" t="s">
        <v>509</v>
      </c>
      <c r="C32" s="440" t="s">
        <v>538</v>
      </c>
      <c r="D32" s="511"/>
      <c r="E32" s="511"/>
      <c r="F32" s="441">
        <v>100000</v>
      </c>
      <c r="G32" s="509">
        <f t="shared" si="0"/>
        <v>100000</v>
      </c>
    </row>
    <row r="33" spans="1:7" ht="12.75">
      <c r="A33" s="437" t="s">
        <v>37</v>
      </c>
      <c r="B33" s="439" t="s">
        <v>509</v>
      </c>
      <c r="C33" s="440" t="s">
        <v>539</v>
      </c>
      <c r="D33" s="511"/>
      <c r="E33" s="511"/>
      <c r="F33" s="441">
        <v>100000</v>
      </c>
      <c r="G33" s="509">
        <f t="shared" si="0"/>
        <v>100000</v>
      </c>
    </row>
    <row r="34" spans="1:7" ht="12.75">
      <c r="A34" s="437" t="s">
        <v>479</v>
      </c>
      <c r="B34" s="439" t="s">
        <v>509</v>
      </c>
      <c r="C34" s="439" t="s">
        <v>540</v>
      </c>
      <c r="D34" s="511"/>
      <c r="E34" s="511"/>
      <c r="F34" s="441">
        <v>100000</v>
      </c>
      <c r="G34" s="509">
        <f t="shared" si="0"/>
        <v>100000</v>
      </c>
    </row>
    <row r="35" spans="1:7" ht="12.75">
      <c r="A35" s="437" t="s">
        <v>480</v>
      </c>
      <c r="B35" s="439" t="s">
        <v>510</v>
      </c>
      <c r="C35" s="439" t="s">
        <v>531</v>
      </c>
      <c r="D35" s="511"/>
      <c r="E35" s="511"/>
      <c r="F35" s="441">
        <v>2000000</v>
      </c>
      <c r="G35" s="509">
        <f t="shared" si="0"/>
        <v>2000000</v>
      </c>
    </row>
    <row r="36" spans="1:7" ht="12.75">
      <c r="A36" s="437" t="s">
        <v>481</v>
      </c>
      <c r="B36" s="439" t="s">
        <v>511</v>
      </c>
      <c r="C36" s="439" t="s">
        <v>531</v>
      </c>
      <c r="D36" s="511"/>
      <c r="E36" s="511"/>
      <c r="F36" s="441">
        <v>200000</v>
      </c>
      <c r="G36" s="509">
        <f t="shared" si="0"/>
        <v>200000</v>
      </c>
    </row>
    <row r="37" spans="1:7" ht="12.75">
      <c r="A37" s="437" t="s">
        <v>482</v>
      </c>
      <c r="B37" s="439" t="s">
        <v>511</v>
      </c>
      <c r="C37" s="439" t="s">
        <v>541</v>
      </c>
      <c r="D37" s="511"/>
      <c r="E37" s="511"/>
      <c r="F37" s="441">
        <v>500000</v>
      </c>
      <c r="G37" s="509">
        <f t="shared" si="0"/>
        <v>500000</v>
      </c>
    </row>
    <row r="38" spans="1:7" ht="12.75">
      <c r="A38" s="437" t="s">
        <v>483</v>
      </c>
      <c r="B38" s="439" t="s">
        <v>512</v>
      </c>
      <c r="C38" s="439" t="s">
        <v>542</v>
      </c>
      <c r="D38" s="511"/>
      <c r="E38" s="511"/>
      <c r="F38" s="441">
        <v>300000</v>
      </c>
      <c r="G38" s="509">
        <f t="shared" si="0"/>
        <v>300000</v>
      </c>
    </row>
    <row r="39" spans="1:7" ht="12.75">
      <c r="A39" s="437" t="s">
        <v>484</v>
      </c>
      <c r="B39" s="439" t="s">
        <v>513</v>
      </c>
      <c r="C39" s="439" t="s">
        <v>543</v>
      </c>
      <c r="D39" s="511"/>
      <c r="E39" s="511"/>
      <c r="F39" s="441">
        <v>350000</v>
      </c>
      <c r="G39" s="509">
        <f t="shared" si="0"/>
        <v>350000</v>
      </c>
    </row>
    <row r="40" spans="1:7" ht="12.75">
      <c r="A40" s="437" t="s">
        <v>485</v>
      </c>
      <c r="B40" s="439" t="s">
        <v>514</v>
      </c>
      <c r="C40" s="439" t="s">
        <v>531</v>
      </c>
      <c r="D40" s="511"/>
      <c r="E40" s="511"/>
      <c r="F40" s="441">
        <v>1000000</v>
      </c>
      <c r="G40" s="509">
        <f t="shared" si="0"/>
        <v>1000000</v>
      </c>
    </row>
    <row r="41" spans="1:7" ht="12.75">
      <c r="A41" s="437" t="s">
        <v>486</v>
      </c>
      <c r="B41" s="439" t="s">
        <v>515</v>
      </c>
      <c r="C41" s="439" t="s">
        <v>544</v>
      </c>
      <c r="D41" s="511"/>
      <c r="E41" s="511"/>
      <c r="F41" s="441">
        <v>200000</v>
      </c>
      <c r="G41" s="509">
        <f t="shared" si="0"/>
        <v>200000</v>
      </c>
    </row>
    <row r="42" spans="1:7" ht="12.75">
      <c r="A42" s="437" t="s">
        <v>487</v>
      </c>
      <c r="B42" s="439" t="s">
        <v>515</v>
      </c>
      <c r="C42" s="439" t="s">
        <v>545</v>
      </c>
      <c r="D42" s="511"/>
      <c r="E42" s="511"/>
      <c r="F42" s="441">
        <v>800000</v>
      </c>
      <c r="G42" s="509">
        <f t="shared" si="0"/>
        <v>800000</v>
      </c>
    </row>
    <row r="43" spans="1:7" ht="12.75">
      <c r="A43" s="437" t="s">
        <v>488</v>
      </c>
      <c r="B43" s="439" t="s">
        <v>515</v>
      </c>
      <c r="C43" s="439" t="s">
        <v>546</v>
      </c>
      <c r="D43" s="511"/>
      <c r="E43" s="511"/>
      <c r="F43" s="441">
        <v>1000000</v>
      </c>
      <c r="G43" s="509">
        <f t="shared" si="0"/>
        <v>1000000</v>
      </c>
    </row>
    <row r="44" spans="1:7" ht="12.75">
      <c r="A44" s="437" t="s">
        <v>489</v>
      </c>
      <c r="B44" s="439" t="s">
        <v>515</v>
      </c>
      <c r="C44" s="439" t="s">
        <v>547</v>
      </c>
      <c r="D44" s="511"/>
      <c r="E44" s="511"/>
      <c r="F44" s="441">
        <v>1500000</v>
      </c>
      <c r="G44" s="509">
        <f t="shared" si="0"/>
        <v>1500000</v>
      </c>
    </row>
    <row r="45" spans="1:7" ht="12.75">
      <c r="A45" s="548"/>
      <c r="B45" s="549"/>
      <c r="C45" s="549"/>
      <c r="D45" s="550"/>
      <c r="E45" s="616" t="s">
        <v>729</v>
      </c>
      <c r="F45" s="616"/>
      <c r="G45" s="616"/>
    </row>
    <row r="46" spans="1:7" ht="45" customHeight="1">
      <c r="A46" s="615" t="s">
        <v>419</v>
      </c>
      <c r="B46" s="615"/>
      <c r="C46" s="615"/>
      <c r="D46" s="615"/>
      <c r="E46" s="615"/>
      <c r="F46" s="615"/>
      <c r="G46" s="615"/>
    </row>
    <row r="47" spans="1:7" ht="13.5" thickBot="1">
      <c r="A47" s="548"/>
      <c r="B47" s="549"/>
      <c r="C47" s="549"/>
      <c r="D47" s="550"/>
      <c r="E47" s="550"/>
      <c r="F47" s="551"/>
      <c r="G47" s="552"/>
    </row>
    <row r="48" spans="1:7" ht="42.75" customHeight="1" thickBot="1">
      <c r="A48" s="558" t="s">
        <v>55</v>
      </c>
      <c r="B48" s="559" t="s">
        <v>101</v>
      </c>
      <c r="C48" s="559" t="s">
        <v>102</v>
      </c>
      <c r="D48" s="560" t="s">
        <v>478</v>
      </c>
      <c r="E48" s="560" t="s">
        <v>476</v>
      </c>
      <c r="F48" s="560" t="s">
        <v>477</v>
      </c>
      <c r="G48" s="561" t="s">
        <v>476</v>
      </c>
    </row>
    <row r="49" spans="1:7" ht="12.75">
      <c r="A49" s="553"/>
      <c r="B49" s="554"/>
      <c r="C49" s="554"/>
      <c r="D49" s="555"/>
      <c r="E49" s="555"/>
      <c r="F49" s="556"/>
      <c r="G49" s="557"/>
    </row>
    <row r="50" spans="1:7" ht="12.75">
      <c r="A50" s="437" t="s">
        <v>490</v>
      </c>
      <c r="B50" s="439" t="s">
        <v>519</v>
      </c>
      <c r="C50" s="439" t="s">
        <v>531</v>
      </c>
      <c r="D50" s="511"/>
      <c r="E50" s="511"/>
      <c r="F50" s="441">
        <v>200000</v>
      </c>
      <c r="G50" s="509">
        <f t="shared" si="0"/>
        <v>200000</v>
      </c>
    </row>
    <row r="51" spans="1:7" ht="12.75">
      <c r="A51" s="437" t="s">
        <v>491</v>
      </c>
      <c r="B51" s="439" t="s">
        <v>520</v>
      </c>
      <c r="C51" s="439" t="s">
        <v>548</v>
      </c>
      <c r="D51" s="511"/>
      <c r="E51" s="511"/>
      <c r="F51" s="441">
        <v>500000</v>
      </c>
      <c r="G51" s="509">
        <f t="shared" si="0"/>
        <v>500000</v>
      </c>
    </row>
    <row r="52" spans="1:7" ht="12.75">
      <c r="A52" s="437" t="s">
        <v>492</v>
      </c>
      <c r="B52" s="439" t="s">
        <v>521</v>
      </c>
      <c r="C52" s="439" t="s">
        <v>549</v>
      </c>
      <c r="D52" s="511"/>
      <c r="E52" s="511"/>
      <c r="F52" s="441">
        <v>350000</v>
      </c>
      <c r="G52" s="509">
        <f t="shared" si="0"/>
        <v>350000</v>
      </c>
    </row>
    <row r="53" spans="1:7" ht="12.75">
      <c r="A53" s="437" t="s">
        <v>493</v>
      </c>
      <c r="B53" s="439" t="s">
        <v>522</v>
      </c>
      <c r="C53" s="439" t="s">
        <v>550</v>
      </c>
      <c r="D53" s="511"/>
      <c r="E53" s="511"/>
      <c r="F53" s="441">
        <v>130000</v>
      </c>
      <c r="G53" s="509">
        <f t="shared" si="0"/>
        <v>130000</v>
      </c>
    </row>
    <row r="54" spans="1:7" ht="12.75">
      <c r="A54" s="437" t="s">
        <v>494</v>
      </c>
      <c r="B54" s="439" t="s">
        <v>553</v>
      </c>
      <c r="C54" s="439" t="s">
        <v>551</v>
      </c>
      <c r="D54" s="511"/>
      <c r="E54" s="511"/>
      <c r="F54" s="441">
        <v>600000</v>
      </c>
      <c r="G54" s="509">
        <f t="shared" si="0"/>
        <v>600000</v>
      </c>
    </row>
    <row r="55" spans="1:9" ht="12.75">
      <c r="A55" s="437" t="s">
        <v>495</v>
      </c>
      <c r="B55" s="439" t="s">
        <v>523</v>
      </c>
      <c r="C55" s="439" t="s">
        <v>552</v>
      </c>
      <c r="D55" s="511"/>
      <c r="E55" s="511"/>
      <c r="F55" s="441">
        <v>60000</v>
      </c>
      <c r="G55" s="509">
        <f t="shared" si="0"/>
        <v>60000</v>
      </c>
      <c r="I55" s="282">
        <f>SUM(G6:G55)</f>
        <v>59469000</v>
      </c>
    </row>
    <row r="56" spans="1:7" ht="12.75">
      <c r="A56" s="437" t="s">
        <v>516</v>
      </c>
      <c r="B56" s="439" t="s">
        <v>509</v>
      </c>
      <c r="C56" s="439" t="s">
        <v>554</v>
      </c>
      <c r="D56" s="511"/>
      <c r="E56" s="511"/>
      <c r="F56" s="508">
        <v>7209000</v>
      </c>
      <c r="G56" s="509">
        <f t="shared" si="0"/>
        <v>7209000</v>
      </c>
    </row>
    <row r="57" spans="1:7" ht="12.75">
      <c r="A57" s="437" t="s">
        <v>517</v>
      </c>
      <c r="B57" s="439" t="s">
        <v>513</v>
      </c>
      <c r="C57" s="439" t="s">
        <v>555</v>
      </c>
      <c r="D57" s="511"/>
      <c r="E57" s="511"/>
      <c r="F57" s="508">
        <v>6700000</v>
      </c>
      <c r="G57" s="509">
        <f t="shared" si="0"/>
        <v>6700000</v>
      </c>
    </row>
    <row r="58" spans="1:7" ht="13.5" thickBot="1">
      <c r="A58" s="438" t="s">
        <v>518</v>
      </c>
      <c r="B58" s="439" t="s">
        <v>509</v>
      </c>
      <c r="C58" s="439" t="s">
        <v>556</v>
      </c>
      <c r="D58" s="512"/>
      <c r="E58" s="512"/>
      <c r="F58" s="513">
        <v>516000</v>
      </c>
      <c r="G58" s="514">
        <f t="shared" si="0"/>
        <v>516000</v>
      </c>
    </row>
    <row r="59" spans="1:7" ht="15.75" customHeight="1" thickBot="1">
      <c r="A59" s="613" t="s">
        <v>41</v>
      </c>
      <c r="B59" s="614"/>
      <c r="C59" s="279"/>
      <c r="D59" s="442">
        <f>SUM(D6:D22)</f>
        <v>35910000</v>
      </c>
      <c r="E59" s="442">
        <f>SUM(E6:E22)</f>
        <v>35910000</v>
      </c>
      <c r="F59" s="442">
        <f>SUM(F6:F58)</f>
        <v>37984000</v>
      </c>
      <c r="G59" s="442">
        <f>SUM(G6:G58)</f>
        <v>73894000</v>
      </c>
    </row>
  </sheetData>
  <sheetProtection/>
  <mergeCells count="5">
    <mergeCell ref="A59:B59"/>
    <mergeCell ref="A2:G2"/>
    <mergeCell ref="A46:G46"/>
    <mergeCell ref="E1:G1"/>
    <mergeCell ref="E45:G45"/>
  </mergeCells>
  <conditionalFormatting sqref="D59:G59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rowBreaks count="1" manualBreakCount="1">
    <brk id="4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view="pageBreakPreview" zoomScale="60" zoomScalePageLayoutView="0" workbookViewId="0" topLeftCell="A1">
      <selection activeCell="E11" sqref="E11"/>
    </sheetView>
  </sheetViews>
  <sheetFormatPr defaultColWidth="9.00390625" defaultRowHeight="12.75"/>
  <cols>
    <col min="1" max="1" width="49.50390625" style="171" customWidth="1"/>
    <col min="2" max="2" width="13.50390625" style="171" customWidth="1"/>
    <col min="3" max="4" width="9.375" style="171" customWidth="1"/>
    <col min="5" max="5" width="14.00390625" style="171" customWidth="1"/>
    <col min="6" max="16384" width="9.375" style="171" customWidth="1"/>
  </cols>
  <sheetData>
    <row r="2" spans="1:4" ht="12.75">
      <c r="A2" s="617" t="s">
        <v>421</v>
      </c>
      <c r="B2" s="617"/>
      <c r="C2" s="198"/>
      <c r="D2" s="198"/>
    </row>
    <row r="3" spans="1:2" ht="15">
      <c r="A3" s="177"/>
      <c r="B3" s="177"/>
    </row>
    <row r="4" spans="1:2" ht="16.5" thickBot="1">
      <c r="A4" s="370"/>
      <c r="B4" s="370" t="s">
        <v>456</v>
      </c>
    </row>
    <row r="5" spans="1:2" ht="73.5" customHeight="1" thickBot="1">
      <c r="A5" s="371" t="s">
        <v>39</v>
      </c>
      <c r="B5" s="372" t="s">
        <v>420</v>
      </c>
    </row>
    <row r="6" spans="1:2" ht="19.5" customHeight="1">
      <c r="A6" s="367" t="s">
        <v>357</v>
      </c>
      <c r="B6" s="525">
        <v>2000000</v>
      </c>
    </row>
    <row r="7" spans="1:2" ht="19.5" customHeight="1">
      <c r="A7" s="368" t="s">
        <v>410</v>
      </c>
      <c r="B7" s="526"/>
    </row>
    <row r="8" spans="1:2" ht="27.75" customHeight="1">
      <c r="A8" s="369" t="s">
        <v>411</v>
      </c>
      <c r="B8" s="526">
        <v>13000000</v>
      </c>
    </row>
    <row r="9" spans="1:2" ht="23.25" customHeight="1">
      <c r="A9" s="369" t="s">
        <v>414</v>
      </c>
      <c r="B9" s="526">
        <v>3100000</v>
      </c>
    </row>
    <row r="10" spans="1:2" ht="21" customHeight="1">
      <c r="A10" s="369" t="s">
        <v>412</v>
      </c>
      <c r="B10" s="526">
        <v>3100000</v>
      </c>
    </row>
    <row r="11" spans="1:2" ht="30" customHeight="1" thickBot="1">
      <c r="A11" s="369" t="s">
        <v>413</v>
      </c>
      <c r="B11" s="526">
        <v>500000</v>
      </c>
    </row>
    <row r="12" spans="1:2" ht="17.25" customHeight="1" thickBot="1">
      <c r="A12" s="373" t="s">
        <v>358</v>
      </c>
      <c r="B12" s="524">
        <f>SUM(B6:B11)</f>
        <v>21700000</v>
      </c>
    </row>
    <row r="13" spans="1:2" ht="15">
      <c r="A13" s="199"/>
      <c r="B13" s="197"/>
    </row>
    <row r="14" spans="1:2" ht="15">
      <c r="A14" s="197"/>
      <c r="B14" s="197"/>
    </row>
    <row r="15" spans="1:2" ht="15">
      <c r="A15" s="197"/>
      <c r="B15" s="197"/>
    </row>
    <row r="16" spans="1:2" ht="15">
      <c r="A16" s="197"/>
      <c r="B16" s="197"/>
    </row>
    <row r="17" spans="1:2" ht="15">
      <c r="A17" s="197"/>
      <c r="B17" s="197"/>
    </row>
    <row r="18" spans="1:2" ht="15">
      <c r="A18" s="197"/>
      <c r="B18" s="197"/>
    </row>
    <row r="19" spans="1:2" ht="15">
      <c r="A19" s="197"/>
      <c r="B19" s="197"/>
    </row>
    <row r="20" spans="1:2" ht="15">
      <c r="A20" s="197"/>
      <c r="B20" s="197"/>
    </row>
    <row r="21" spans="1:2" ht="15">
      <c r="A21" s="197"/>
      <c r="B21" s="197"/>
    </row>
    <row r="22" spans="1:2" ht="15">
      <c r="A22" s="197"/>
      <c r="B22" s="197"/>
    </row>
    <row r="23" spans="1:2" ht="15">
      <c r="A23" s="197"/>
      <c r="B23" s="197"/>
    </row>
    <row r="24" spans="1:2" ht="15">
      <c r="A24" s="197"/>
      <c r="B24" s="197"/>
    </row>
    <row r="25" spans="1:2" ht="15">
      <c r="A25" s="197"/>
      <c r="B25" s="197"/>
    </row>
    <row r="26" spans="1:2" ht="15">
      <c r="A26" s="197"/>
      <c r="B26" s="197"/>
    </row>
    <row r="27" spans="1:2" ht="15">
      <c r="A27" s="197"/>
      <c r="B27" s="197"/>
    </row>
    <row r="28" spans="1:2" ht="15">
      <c r="A28" s="197"/>
      <c r="B28" s="197"/>
    </row>
    <row r="29" spans="1:2" ht="15">
      <c r="A29" s="197"/>
      <c r="B29" s="197"/>
    </row>
    <row r="30" spans="1:2" ht="15">
      <c r="A30" s="197"/>
      <c r="B30" s="197"/>
    </row>
    <row r="31" spans="1:2" ht="15">
      <c r="A31" s="197"/>
      <c r="B31" s="197"/>
    </row>
    <row r="32" spans="1:2" ht="15">
      <c r="A32" s="197"/>
      <c r="B32" s="197"/>
    </row>
    <row r="33" spans="1:2" ht="15">
      <c r="A33" s="197"/>
      <c r="B33" s="197"/>
    </row>
    <row r="34" spans="1:2" ht="15">
      <c r="A34" s="197"/>
      <c r="B34" s="197"/>
    </row>
    <row r="35" spans="1:2" ht="15">
      <c r="A35" s="197"/>
      <c r="B35" s="197"/>
    </row>
    <row r="36" spans="1:2" ht="15">
      <c r="A36" s="197"/>
      <c r="B36" s="197"/>
    </row>
    <row r="37" spans="1:2" ht="15">
      <c r="A37" s="197"/>
      <c r="B37" s="197"/>
    </row>
    <row r="38" spans="1:2" ht="15">
      <c r="A38" s="197"/>
      <c r="B38" s="197"/>
    </row>
    <row r="39" spans="1:2" ht="15">
      <c r="A39" s="197"/>
      <c r="B39" s="197"/>
    </row>
    <row r="40" spans="1:2" ht="15">
      <c r="A40" s="197"/>
      <c r="B40" s="197"/>
    </row>
    <row r="41" spans="1:2" ht="15">
      <c r="A41" s="197"/>
      <c r="B41" s="197"/>
    </row>
    <row r="42" spans="1:2" ht="15">
      <c r="A42" s="197"/>
      <c r="B42" s="197"/>
    </row>
    <row r="43" spans="1:2" ht="15">
      <c r="A43" s="197"/>
      <c r="B43" s="197"/>
    </row>
    <row r="44" spans="1:2" ht="15">
      <c r="A44" s="197"/>
      <c r="B44" s="197"/>
    </row>
    <row r="45" spans="1:2" ht="15">
      <c r="A45" s="197"/>
      <c r="B45" s="197"/>
    </row>
    <row r="46" spans="1:2" ht="15">
      <c r="A46" s="197"/>
      <c r="B46" s="197"/>
    </row>
    <row r="47" spans="1:2" ht="15">
      <c r="A47" s="197"/>
      <c r="B47" s="197"/>
    </row>
    <row r="48" spans="1:2" ht="15">
      <c r="A48" s="197"/>
      <c r="B48" s="197"/>
    </row>
    <row r="49" spans="1:2" ht="15">
      <c r="A49" s="197"/>
      <c r="B49" s="197"/>
    </row>
    <row r="50" spans="1:2" ht="15">
      <c r="A50" s="197"/>
      <c r="B50" s="197"/>
    </row>
    <row r="51" spans="1:2" ht="15">
      <c r="A51" s="197"/>
      <c r="B51" s="197"/>
    </row>
    <row r="52" spans="1:2" ht="15">
      <c r="A52" s="197"/>
      <c r="B52" s="197"/>
    </row>
    <row r="53" spans="1:2" ht="15">
      <c r="A53" s="197"/>
      <c r="B53" s="197"/>
    </row>
    <row r="54" spans="1:2" ht="15">
      <c r="A54" s="197"/>
      <c r="B54" s="197"/>
    </row>
    <row r="55" spans="1:2" ht="15">
      <c r="A55" s="197"/>
      <c r="B55" s="197"/>
    </row>
    <row r="56" spans="1:2" ht="15">
      <c r="A56" s="197"/>
      <c r="B56" s="197"/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rstPageNumber="34" useFirstPageNumber="1" fitToHeight="1" fitToWidth="1" horizontalDpi="600" verticalDpi="600" orientation="portrait" paperSize="9" r:id="rId1"/>
  <headerFooter alignWithMargins="0">
    <oddHeader>&amp;R&amp;"Times New Roman CE,Dőlt"2.számú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"/>
  <sheetViews>
    <sheetView view="pageLayout" zoomScaleSheetLayoutView="115" workbookViewId="0" topLeftCell="A46">
      <selection activeCell="H26" sqref="H26"/>
    </sheetView>
  </sheetViews>
  <sheetFormatPr defaultColWidth="9.00390625" defaultRowHeight="12.75"/>
  <cols>
    <col min="1" max="1" width="5.875" style="374" customWidth="1"/>
    <col min="2" max="2" width="29.625" style="374" customWidth="1"/>
    <col min="3" max="3" width="10.625" style="374" hidden="1" customWidth="1"/>
    <col min="4" max="4" width="10.625" style="374" customWidth="1"/>
    <col min="5" max="5" width="9.875" style="374" customWidth="1"/>
    <col min="6" max="6" width="10.375" style="374" customWidth="1"/>
    <col min="7" max="7" width="9.375" style="374" customWidth="1"/>
    <col min="8" max="8" width="12.125" style="374" customWidth="1"/>
    <col min="9" max="9" width="12.625" style="374" customWidth="1"/>
    <col min="10" max="10" width="12.125" style="374" customWidth="1"/>
    <col min="11" max="16384" width="9.375" style="374" customWidth="1"/>
  </cols>
  <sheetData>
    <row r="1" spans="2:9" ht="12.75">
      <c r="B1" s="375" t="s">
        <v>366</v>
      </c>
      <c r="C1" s="375"/>
      <c r="D1" s="375"/>
      <c r="E1" s="375"/>
      <c r="F1" s="375"/>
      <c r="G1" s="375"/>
      <c r="H1" s="375"/>
      <c r="I1" s="375"/>
    </row>
    <row r="2" spans="1:10" ht="15" customHeight="1" thickBot="1">
      <c r="A2" s="376"/>
      <c r="B2" s="376"/>
      <c r="C2" s="377"/>
      <c r="D2" s="376"/>
      <c r="I2" s="378"/>
      <c r="J2" s="379" t="s">
        <v>367</v>
      </c>
    </row>
    <row r="3" spans="1:4" ht="15" customHeight="1" hidden="1">
      <c r="A3" s="380"/>
      <c r="B3" s="381"/>
      <c r="C3" s="382"/>
      <c r="D3" s="376"/>
    </row>
    <row r="4" spans="1:10" ht="67.5" customHeight="1" thickBot="1">
      <c r="A4" s="383" t="s">
        <v>374</v>
      </c>
      <c r="B4" s="384" t="s">
        <v>361</v>
      </c>
      <c r="C4" s="385"/>
      <c r="D4" s="386" t="s">
        <v>369</v>
      </c>
      <c r="E4" s="387" t="s">
        <v>370</v>
      </c>
      <c r="F4" s="387" t="s">
        <v>368</v>
      </c>
      <c r="G4" s="387" t="s">
        <v>371</v>
      </c>
      <c r="H4" s="388" t="s">
        <v>362</v>
      </c>
      <c r="I4" s="389" t="s">
        <v>365</v>
      </c>
      <c r="J4" s="390" t="s">
        <v>363</v>
      </c>
    </row>
    <row r="5" spans="1:10" ht="30" customHeight="1" hidden="1" thickBot="1">
      <c r="A5" s="391"/>
      <c r="B5" s="392"/>
      <c r="C5" s="393"/>
      <c r="D5" s="394"/>
      <c r="E5" s="395"/>
      <c r="F5" s="395"/>
      <c r="G5" s="395"/>
      <c r="H5" s="396"/>
      <c r="I5" s="397"/>
      <c r="J5" s="398"/>
    </row>
    <row r="6" spans="1:10" ht="15.75">
      <c r="A6" s="399" t="s">
        <v>10</v>
      </c>
      <c r="B6" s="400" t="s">
        <v>135</v>
      </c>
      <c r="C6" s="401"/>
      <c r="D6" s="402"/>
      <c r="E6" s="402"/>
      <c r="F6" s="402">
        <f>F7+F8+F9</f>
        <v>6</v>
      </c>
      <c r="G6" s="402">
        <f>G7+G8</f>
        <v>1</v>
      </c>
      <c r="H6" s="403">
        <f>SUM(D6:G6)</f>
        <v>7</v>
      </c>
      <c r="I6" s="404">
        <v>52</v>
      </c>
      <c r="J6" s="405">
        <f>SUM(H6:I6)</f>
        <v>59</v>
      </c>
    </row>
    <row r="7" spans="1:10" ht="15.75">
      <c r="A7" s="406"/>
      <c r="B7" s="407" t="s">
        <v>407</v>
      </c>
      <c r="C7" s="408"/>
      <c r="D7" s="409"/>
      <c r="E7" s="409"/>
      <c r="F7" s="409"/>
      <c r="G7" s="409">
        <v>1</v>
      </c>
      <c r="H7" s="410">
        <v>1</v>
      </c>
      <c r="I7" s="368"/>
      <c r="J7" s="411">
        <f aca="true" t="shared" si="0" ref="J7:J42">SUM(H7:I7)</f>
        <v>1</v>
      </c>
    </row>
    <row r="8" spans="1:10" ht="51.75">
      <c r="A8" s="406"/>
      <c r="B8" s="407" t="s">
        <v>408</v>
      </c>
      <c r="C8" s="408"/>
      <c r="D8" s="409"/>
      <c r="E8" s="409"/>
      <c r="F8" s="409">
        <v>3</v>
      </c>
      <c r="G8" s="409"/>
      <c r="H8" s="410">
        <v>3</v>
      </c>
      <c r="I8" s="368"/>
      <c r="J8" s="411">
        <f t="shared" si="0"/>
        <v>3</v>
      </c>
    </row>
    <row r="9" spans="1:10" ht="15.75">
      <c r="A9" s="406"/>
      <c r="B9" s="407" t="s">
        <v>422</v>
      </c>
      <c r="C9" s="408"/>
      <c r="D9" s="409"/>
      <c r="E9" s="409"/>
      <c r="F9" s="409">
        <v>3</v>
      </c>
      <c r="G9" s="409"/>
      <c r="H9" s="410">
        <v>3</v>
      </c>
      <c r="I9" s="368"/>
      <c r="J9" s="411">
        <f t="shared" si="0"/>
        <v>3</v>
      </c>
    </row>
    <row r="10" spans="1:10" ht="15.75">
      <c r="A10" s="406"/>
      <c r="C10" s="408"/>
      <c r="D10" s="409"/>
      <c r="E10" s="409"/>
      <c r="F10" s="409"/>
      <c r="G10" s="409"/>
      <c r="H10" s="410"/>
      <c r="I10" s="368"/>
      <c r="J10" s="411">
        <f t="shared" si="0"/>
        <v>0</v>
      </c>
    </row>
    <row r="11" spans="1:10" ht="25.5">
      <c r="A11" s="406" t="s">
        <v>11</v>
      </c>
      <c r="B11" s="413" t="s">
        <v>336</v>
      </c>
      <c r="C11" s="409"/>
      <c r="D11" s="409"/>
      <c r="E11" s="409"/>
      <c r="F11" s="409">
        <f>SUM(F12+F17)</f>
        <v>9</v>
      </c>
      <c r="G11" s="409">
        <f>SUM(G12+G17)</f>
        <v>35</v>
      </c>
      <c r="H11" s="410">
        <f>SUM(H12+H17)</f>
        <v>44</v>
      </c>
      <c r="I11" s="368"/>
      <c r="J11" s="411">
        <f t="shared" si="0"/>
        <v>44</v>
      </c>
    </row>
    <row r="12" spans="1:10" ht="12.75">
      <c r="A12" s="406"/>
      <c r="B12" s="414" t="s">
        <v>386</v>
      </c>
      <c r="C12" s="409"/>
      <c r="D12" s="409"/>
      <c r="E12" s="409"/>
      <c r="F12" s="409">
        <f>SUM(F13:F16)</f>
        <v>9</v>
      </c>
      <c r="G12" s="409">
        <f>SUM(G13:G16)</f>
        <v>31</v>
      </c>
      <c r="H12" s="410">
        <f>SUM(H13:H16)</f>
        <v>40</v>
      </c>
      <c r="I12" s="368"/>
      <c r="J12" s="411">
        <f t="shared" si="0"/>
        <v>40</v>
      </c>
    </row>
    <row r="13" spans="1:10" ht="25.5">
      <c r="A13" s="406"/>
      <c r="B13" s="415" t="s">
        <v>387</v>
      </c>
      <c r="C13" s="409"/>
      <c r="D13" s="409"/>
      <c r="E13" s="409"/>
      <c r="F13" s="409"/>
      <c r="G13" s="409">
        <v>3</v>
      </c>
      <c r="H13" s="410">
        <v>3</v>
      </c>
      <c r="I13" s="368"/>
      <c r="J13" s="411">
        <f t="shared" si="0"/>
        <v>3</v>
      </c>
    </row>
    <row r="14" spans="1:10" ht="51">
      <c r="A14" s="406"/>
      <c r="B14" s="415" t="s">
        <v>388</v>
      </c>
      <c r="C14" s="409"/>
      <c r="D14" s="409"/>
      <c r="E14" s="409"/>
      <c r="F14" s="409">
        <v>4</v>
      </c>
      <c r="G14" s="409">
        <v>27</v>
      </c>
      <c r="H14" s="410">
        <f>SUM(F14:G14)</f>
        <v>31</v>
      </c>
      <c r="I14" s="368"/>
      <c r="J14" s="411">
        <f t="shared" si="0"/>
        <v>31</v>
      </c>
    </row>
    <row r="15" spans="1:10" ht="25.5">
      <c r="A15" s="406"/>
      <c r="B15" s="415" t="s">
        <v>389</v>
      </c>
      <c r="C15" s="409"/>
      <c r="D15" s="409"/>
      <c r="E15" s="409"/>
      <c r="F15" s="409">
        <v>3</v>
      </c>
      <c r="G15" s="409">
        <v>1</v>
      </c>
      <c r="H15" s="410">
        <f>SUM(F15:G15)</f>
        <v>4</v>
      </c>
      <c r="I15" s="368"/>
      <c r="J15" s="411">
        <f t="shared" si="0"/>
        <v>4</v>
      </c>
    </row>
    <row r="16" spans="1:10" ht="12.75">
      <c r="A16" s="406"/>
      <c r="B16" s="409" t="s">
        <v>423</v>
      </c>
      <c r="C16" s="409"/>
      <c r="D16" s="409"/>
      <c r="E16" s="409"/>
      <c r="F16" s="409">
        <v>2</v>
      </c>
      <c r="G16" s="409"/>
      <c r="H16" s="410">
        <f>SUM(F16:G16)</f>
        <v>2</v>
      </c>
      <c r="I16" s="368"/>
      <c r="J16" s="411">
        <f t="shared" si="0"/>
        <v>2</v>
      </c>
    </row>
    <row r="17" spans="1:10" ht="12.75">
      <c r="A17" s="406"/>
      <c r="B17" s="414" t="s">
        <v>372</v>
      </c>
      <c r="C17" s="409"/>
      <c r="D17" s="409"/>
      <c r="E17" s="409"/>
      <c r="F17" s="409"/>
      <c r="G17" s="409">
        <v>4</v>
      </c>
      <c r="H17" s="410">
        <v>4</v>
      </c>
      <c r="I17" s="368"/>
      <c r="J17" s="411">
        <f t="shared" si="0"/>
        <v>4</v>
      </c>
    </row>
    <row r="18" spans="1:10" ht="51">
      <c r="A18" s="406"/>
      <c r="B18" s="415" t="s">
        <v>388</v>
      </c>
      <c r="C18" s="409"/>
      <c r="D18" s="409"/>
      <c r="E18" s="409"/>
      <c r="F18" s="409"/>
      <c r="G18" s="409">
        <v>4</v>
      </c>
      <c r="H18" s="410">
        <v>4</v>
      </c>
      <c r="I18" s="368"/>
      <c r="J18" s="411">
        <f t="shared" si="0"/>
        <v>4</v>
      </c>
    </row>
    <row r="19" spans="1:10" ht="12.75">
      <c r="A19" s="406"/>
      <c r="B19" s="415"/>
      <c r="C19" s="409"/>
      <c r="D19" s="409"/>
      <c r="E19" s="409"/>
      <c r="F19" s="409"/>
      <c r="G19" s="409"/>
      <c r="H19" s="410"/>
      <c r="I19" s="368"/>
      <c r="J19" s="411">
        <f t="shared" si="0"/>
        <v>0</v>
      </c>
    </row>
    <row r="20" spans="1:10" ht="15.75">
      <c r="A20" s="406" t="s">
        <v>12</v>
      </c>
      <c r="B20" s="412" t="s">
        <v>337</v>
      </c>
      <c r="C20" s="408"/>
      <c r="D20" s="409"/>
      <c r="E20" s="409"/>
      <c r="F20" s="409"/>
      <c r="G20" s="409"/>
      <c r="H20" s="410"/>
      <c r="I20" s="368"/>
      <c r="J20" s="411">
        <f t="shared" si="0"/>
        <v>0</v>
      </c>
    </row>
    <row r="21" spans="1:10" ht="15.75">
      <c r="A21" s="406"/>
      <c r="B21" s="409" t="s">
        <v>398</v>
      </c>
      <c r="C21" s="408"/>
      <c r="D21" s="409">
        <v>26</v>
      </c>
      <c r="E21" s="409"/>
      <c r="F21" s="409"/>
      <c r="G21" s="409"/>
      <c r="H21" s="410">
        <f>SUM(D21:G21)</f>
        <v>26</v>
      </c>
      <c r="I21" s="368"/>
      <c r="J21" s="411">
        <f t="shared" si="0"/>
        <v>26</v>
      </c>
    </row>
    <row r="22" spans="1:10" ht="15.75">
      <c r="A22" s="406"/>
      <c r="B22" s="409"/>
      <c r="C22" s="408"/>
      <c r="D22" s="409"/>
      <c r="E22" s="409"/>
      <c r="F22" s="409"/>
      <c r="G22" s="409"/>
      <c r="H22" s="410"/>
      <c r="I22" s="368"/>
      <c r="J22" s="411">
        <f t="shared" si="0"/>
        <v>0</v>
      </c>
    </row>
    <row r="23" spans="1:10" ht="26.25">
      <c r="A23" s="406" t="s">
        <v>13</v>
      </c>
      <c r="B23" s="413" t="s">
        <v>338</v>
      </c>
      <c r="C23" s="408"/>
      <c r="D23" s="409">
        <f>SUM(D24:D29)</f>
        <v>29</v>
      </c>
      <c r="E23" s="409">
        <f>SUM(E24:E29)</f>
        <v>3</v>
      </c>
      <c r="F23" s="409">
        <f>SUM(F24:F29)</f>
        <v>0</v>
      </c>
      <c r="G23" s="409">
        <f>SUM(G24:G29)</f>
        <v>0</v>
      </c>
      <c r="H23" s="410">
        <f aca="true" t="shared" si="1" ref="H23:H29">SUM(D23:G23)</f>
        <v>32</v>
      </c>
      <c r="I23" s="368"/>
      <c r="J23" s="411">
        <f t="shared" si="0"/>
        <v>32</v>
      </c>
    </row>
    <row r="24" spans="1:10" ht="26.25">
      <c r="A24" s="406"/>
      <c r="B24" s="407" t="s">
        <v>375</v>
      </c>
      <c r="C24" s="408"/>
      <c r="D24" s="409">
        <v>3</v>
      </c>
      <c r="E24" s="409"/>
      <c r="F24" s="409"/>
      <c r="G24" s="409"/>
      <c r="H24" s="410">
        <f t="shared" si="1"/>
        <v>3</v>
      </c>
      <c r="I24" s="368"/>
      <c r="J24" s="411">
        <f t="shared" si="0"/>
        <v>3</v>
      </c>
    </row>
    <row r="25" spans="1:10" ht="26.25">
      <c r="A25" s="406"/>
      <c r="B25" s="407" t="s">
        <v>376</v>
      </c>
      <c r="C25" s="408"/>
      <c r="D25" s="409">
        <v>19</v>
      </c>
      <c r="E25" s="409">
        <v>3</v>
      </c>
      <c r="F25" s="409"/>
      <c r="G25" s="409"/>
      <c r="H25" s="410">
        <f t="shared" si="1"/>
        <v>22</v>
      </c>
      <c r="I25" s="368"/>
      <c r="J25" s="411">
        <f t="shared" si="0"/>
        <v>22</v>
      </c>
    </row>
    <row r="26" spans="1:10" ht="15.75">
      <c r="A26" s="406"/>
      <c r="B26" s="416" t="s">
        <v>377</v>
      </c>
      <c r="C26" s="408"/>
      <c r="D26" s="409">
        <v>1</v>
      </c>
      <c r="E26" s="409"/>
      <c r="F26" s="409"/>
      <c r="G26" s="409"/>
      <c r="H26" s="410">
        <f t="shared" si="1"/>
        <v>1</v>
      </c>
      <c r="I26" s="368"/>
      <c r="J26" s="411">
        <f t="shared" si="0"/>
        <v>1</v>
      </c>
    </row>
    <row r="27" spans="1:10" ht="15.75">
      <c r="A27" s="406"/>
      <c r="B27" s="416" t="s">
        <v>378</v>
      </c>
      <c r="C27" s="408"/>
      <c r="D27" s="409">
        <v>2</v>
      </c>
      <c r="E27" s="409"/>
      <c r="F27" s="409"/>
      <c r="G27" s="409"/>
      <c r="H27" s="410">
        <f t="shared" si="1"/>
        <v>2</v>
      </c>
      <c r="I27" s="368"/>
      <c r="J27" s="411">
        <f t="shared" si="0"/>
        <v>2</v>
      </c>
    </row>
    <row r="28" spans="1:10" ht="15.75">
      <c r="A28" s="406"/>
      <c r="B28" s="416" t="s">
        <v>354</v>
      </c>
      <c r="C28" s="408"/>
      <c r="D28" s="409">
        <v>3</v>
      </c>
      <c r="E28" s="409"/>
      <c r="F28" s="409"/>
      <c r="G28" s="409"/>
      <c r="H28" s="410">
        <f t="shared" si="1"/>
        <v>3</v>
      </c>
      <c r="I28" s="368"/>
      <c r="J28" s="411">
        <f t="shared" si="0"/>
        <v>3</v>
      </c>
    </row>
    <row r="29" spans="1:10" ht="15.75">
      <c r="A29" s="406"/>
      <c r="B29" s="416" t="s">
        <v>373</v>
      </c>
      <c r="C29" s="408"/>
      <c r="D29" s="409">
        <v>1</v>
      </c>
      <c r="E29" s="409"/>
      <c r="F29" s="409"/>
      <c r="G29" s="409"/>
      <c r="H29" s="410">
        <f t="shared" si="1"/>
        <v>1</v>
      </c>
      <c r="I29" s="368"/>
      <c r="J29" s="411">
        <f t="shared" si="0"/>
        <v>1</v>
      </c>
    </row>
    <row r="30" spans="1:10" ht="15.75">
      <c r="A30" s="406"/>
      <c r="B30" s="409"/>
      <c r="C30" s="408"/>
      <c r="D30" s="409"/>
      <c r="E30" s="409"/>
      <c r="F30" s="409"/>
      <c r="G30" s="409"/>
      <c r="H30" s="410"/>
      <c r="I30" s="368"/>
      <c r="J30" s="411">
        <f t="shared" si="0"/>
        <v>0</v>
      </c>
    </row>
    <row r="31" spans="1:10" ht="15.75">
      <c r="A31" s="406"/>
      <c r="B31" s="409"/>
      <c r="C31" s="408"/>
      <c r="D31" s="409"/>
      <c r="E31" s="409"/>
      <c r="F31" s="409"/>
      <c r="G31" s="409"/>
      <c r="H31" s="410"/>
      <c r="I31" s="368"/>
      <c r="J31" s="411">
        <f t="shared" si="0"/>
        <v>0</v>
      </c>
    </row>
    <row r="32" spans="1:10" ht="39">
      <c r="A32" s="406" t="s">
        <v>14</v>
      </c>
      <c r="B32" s="413" t="s">
        <v>339</v>
      </c>
      <c r="C32" s="408"/>
      <c r="D32" s="409">
        <f>SUM(D33:D35)</f>
        <v>7</v>
      </c>
      <c r="E32" s="409"/>
      <c r="F32" s="409"/>
      <c r="G32" s="409"/>
      <c r="H32" s="410">
        <f>SUM(D32:G32)</f>
        <v>7</v>
      </c>
      <c r="I32" s="368"/>
      <c r="J32" s="411">
        <f t="shared" si="0"/>
        <v>7</v>
      </c>
    </row>
    <row r="33" spans="1:10" ht="39">
      <c r="A33" s="406"/>
      <c r="B33" s="407" t="s">
        <v>379</v>
      </c>
      <c r="C33" s="408"/>
      <c r="D33" s="409">
        <v>5</v>
      </c>
      <c r="E33" s="409"/>
      <c r="F33" s="409"/>
      <c r="G33" s="409"/>
      <c r="H33" s="410"/>
      <c r="I33" s="368"/>
      <c r="J33" s="411">
        <f t="shared" si="0"/>
        <v>0</v>
      </c>
    </row>
    <row r="34" spans="1:10" ht="26.25">
      <c r="A34" s="406"/>
      <c r="B34" s="407" t="s">
        <v>380</v>
      </c>
      <c r="C34" s="408"/>
      <c r="D34" s="409">
        <v>1</v>
      </c>
      <c r="E34" s="409"/>
      <c r="F34" s="409"/>
      <c r="G34" s="409"/>
      <c r="H34" s="410"/>
      <c r="I34" s="368"/>
      <c r="J34" s="411">
        <f t="shared" si="0"/>
        <v>0</v>
      </c>
    </row>
    <row r="35" spans="1:10" ht="15.75">
      <c r="A35" s="406"/>
      <c r="B35" s="407" t="s">
        <v>381</v>
      </c>
      <c r="C35" s="408"/>
      <c r="D35" s="409">
        <v>1</v>
      </c>
      <c r="E35" s="409"/>
      <c r="F35" s="409"/>
      <c r="G35" s="409"/>
      <c r="H35" s="410"/>
      <c r="I35" s="368"/>
      <c r="J35" s="411">
        <f t="shared" si="0"/>
        <v>0</v>
      </c>
    </row>
    <row r="36" spans="1:10" ht="15.75">
      <c r="A36" s="406"/>
      <c r="B36" s="409"/>
      <c r="C36" s="408"/>
      <c r="D36" s="409"/>
      <c r="E36" s="409"/>
      <c r="F36" s="409"/>
      <c r="G36" s="409"/>
      <c r="H36" s="410"/>
      <c r="I36" s="368"/>
      <c r="J36" s="411">
        <f t="shared" si="0"/>
        <v>0</v>
      </c>
    </row>
    <row r="37" spans="1:10" ht="15.75">
      <c r="A37" s="406" t="s">
        <v>15</v>
      </c>
      <c r="B37" s="412" t="s">
        <v>340</v>
      </c>
      <c r="C37" s="408"/>
      <c r="D37" s="409">
        <f>SUM(D38:D42)</f>
        <v>31</v>
      </c>
      <c r="E37" s="409"/>
      <c r="F37" s="409"/>
      <c r="G37" s="409"/>
      <c r="H37" s="410">
        <f aca="true" t="shared" si="2" ref="H37:H42">SUM(D37:G37)</f>
        <v>31</v>
      </c>
      <c r="I37" s="368"/>
      <c r="J37" s="411">
        <f t="shared" si="0"/>
        <v>31</v>
      </c>
    </row>
    <row r="38" spans="1:10" ht="26.25">
      <c r="A38" s="406"/>
      <c r="B38" s="407" t="s">
        <v>382</v>
      </c>
      <c r="C38" s="408"/>
      <c r="D38" s="409">
        <v>9</v>
      </c>
      <c r="E38" s="409"/>
      <c r="F38" s="409"/>
      <c r="G38" s="409"/>
      <c r="H38" s="410">
        <f t="shared" si="2"/>
        <v>9</v>
      </c>
      <c r="I38" s="368"/>
      <c r="J38" s="411">
        <f t="shared" si="0"/>
        <v>9</v>
      </c>
    </row>
    <row r="39" spans="1:10" ht="15.75">
      <c r="A39" s="406"/>
      <c r="B39" s="407" t="s">
        <v>383</v>
      </c>
      <c r="C39" s="408"/>
      <c r="D39" s="409">
        <v>15</v>
      </c>
      <c r="E39" s="409"/>
      <c r="F39" s="409"/>
      <c r="G39" s="409"/>
      <c r="H39" s="410">
        <f t="shared" si="2"/>
        <v>15</v>
      </c>
      <c r="I39" s="368"/>
      <c r="J39" s="411">
        <f t="shared" si="0"/>
        <v>15</v>
      </c>
    </row>
    <row r="40" spans="1:10" ht="15.75">
      <c r="A40" s="406"/>
      <c r="B40" s="407" t="s">
        <v>384</v>
      </c>
      <c r="C40" s="408"/>
      <c r="D40" s="409">
        <v>4</v>
      </c>
      <c r="E40" s="409"/>
      <c r="F40" s="409"/>
      <c r="G40" s="409"/>
      <c r="H40" s="410">
        <f t="shared" si="2"/>
        <v>4</v>
      </c>
      <c r="I40" s="368"/>
      <c r="J40" s="411">
        <f t="shared" si="0"/>
        <v>4</v>
      </c>
    </row>
    <row r="41" spans="1:10" ht="15.75">
      <c r="A41" s="406"/>
      <c r="B41" s="407" t="s">
        <v>415</v>
      </c>
      <c r="C41" s="408"/>
      <c r="D41" s="409">
        <v>1</v>
      </c>
      <c r="E41" s="409"/>
      <c r="F41" s="409"/>
      <c r="G41" s="409"/>
      <c r="H41" s="410">
        <f t="shared" si="2"/>
        <v>1</v>
      </c>
      <c r="I41" s="368"/>
      <c r="J41" s="411">
        <f t="shared" si="0"/>
        <v>1</v>
      </c>
    </row>
    <row r="42" spans="1:10" ht="27" thickBot="1">
      <c r="A42" s="417"/>
      <c r="B42" s="418" t="s">
        <v>385</v>
      </c>
      <c r="C42" s="419"/>
      <c r="D42" s="420">
        <v>2</v>
      </c>
      <c r="E42" s="420"/>
      <c r="F42" s="420"/>
      <c r="G42" s="420"/>
      <c r="H42" s="421">
        <f t="shared" si="2"/>
        <v>2</v>
      </c>
      <c r="I42" s="422"/>
      <c r="J42" s="423">
        <f t="shared" si="0"/>
        <v>2</v>
      </c>
    </row>
    <row r="43" spans="1:10" ht="26.25" customHeight="1" thickBot="1">
      <c r="A43" s="424"/>
      <c r="B43" s="425" t="s">
        <v>364</v>
      </c>
      <c r="C43" s="426"/>
      <c r="D43" s="427">
        <f>SUM(D21+D23+D32+D37)</f>
        <v>93</v>
      </c>
      <c r="E43" s="427">
        <f>SUM(E21+E23+E32+E37)</f>
        <v>3</v>
      </c>
      <c r="F43" s="427">
        <f>SUM(F11+F6)</f>
        <v>15</v>
      </c>
      <c r="G43" s="427">
        <f>SUM(G11+G6)</f>
        <v>36</v>
      </c>
      <c r="H43" s="427">
        <f>H6+H11+H21+H23+H32+H37</f>
        <v>147</v>
      </c>
      <c r="I43" s="427">
        <f>I6+I11+I21+I23+I32+I37</f>
        <v>52</v>
      </c>
      <c r="J43" s="428">
        <f>SUM(H43:I43)</f>
        <v>199</v>
      </c>
    </row>
    <row r="44" spans="1:4" ht="15.75">
      <c r="A44" s="429"/>
      <c r="B44" s="376"/>
      <c r="C44" s="376"/>
      <c r="D44" s="376"/>
    </row>
    <row r="45" spans="1:4" ht="15.75">
      <c r="A45" s="429"/>
      <c r="B45" s="376"/>
      <c r="C45" s="376"/>
      <c r="D45" s="376"/>
    </row>
    <row r="46" spans="1:4" ht="15.75">
      <c r="A46" s="429"/>
      <c r="B46" s="376"/>
      <c r="C46" s="376"/>
      <c r="D46" s="376"/>
    </row>
    <row r="47" spans="1:4" ht="15.75">
      <c r="A47" s="429"/>
      <c r="B47" s="376"/>
      <c r="C47" s="376"/>
      <c r="D47" s="376"/>
    </row>
    <row r="48" spans="1:4" ht="15.75">
      <c r="A48" s="429"/>
      <c r="B48" s="376"/>
      <c r="C48" s="376"/>
      <c r="D48" s="376"/>
    </row>
    <row r="49" spans="1:4" ht="15.75">
      <c r="A49" s="429"/>
      <c r="B49" s="376"/>
      <c r="C49" s="376"/>
      <c r="D49" s="376"/>
    </row>
    <row r="50" spans="1:4" ht="15.75">
      <c r="A50" s="429"/>
      <c r="B50" s="376"/>
      <c r="C50" s="376"/>
      <c r="D50" s="376"/>
    </row>
    <row r="51" spans="1:4" ht="15.75">
      <c r="A51" s="429"/>
      <c r="B51" s="376"/>
      <c r="C51" s="376"/>
      <c r="D51" s="376"/>
    </row>
    <row r="52" spans="1:4" ht="15.75">
      <c r="A52" s="429"/>
      <c r="B52" s="376"/>
      <c r="C52" s="376"/>
      <c r="D52" s="376"/>
    </row>
    <row r="53" spans="1:4" ht="15.75">
      <c r="A53" s="429"/>
      <c r="B53" s="376"/>
      <c r="C53" s="376"/>
      <c r="D53" s="376"/>
    </row>
    <row r="54" spans="1:4" ht="15.75">
      <c r="A54" s="430"/>
      <c r="B54" s="430"/>
      <c r="C54" s="430"/>
      <c r="D54" s="430"/>
    </row>
    <row r="55" spans="1:4" ht="15.75">
      <c r="A55" s="430"/>
      <c r="B55" s="430"/>
      <c r="C55" s="430"/>
      <c r="D55" s="430"/>
    </row>
    <row r="56" spans="1:4" ht="15.75">
      <c r="A56" s="430"/>
      <c r="B56" s="430"/>
      <c r="C56" s="430"/>
      <c r="D56" s="430"/>
    </row>
    <row r="57" spans="1:4" ht="15.75">
      <c r="A57" s="430"/>
      <c r="B57" s="430"/>
      <c r="C57" s="430"/>
      <c r="D57" s="430"/>
    </row>
    <row r="58" spans="1:4" ht="15.75">
      <c r="A58" s="430"/>
      <c r="B58" s="430"/>
      <c r="C58" s="430"/>
      <c r="D58" s="430"/>
    </row>
    <row r="59" spans="1:4" ht="15.75">
      <c r="A59" s="430"/>
      <c r="B59" s="430"/>
      <c r="C59" s="430"/>
      <c r="D59" s="430"/>
    </row>
    <row r="60" spans="1:4" ht="15.75">
      <c r="A60" s="430"/>
      <c r="B60" s="430"/>
      <c r="C60" s="430"/>
      <c r="D60" s="430"/>
    </row>
    <row r="61" spans="1:4" ht="15.75">
      <c r="A61" s="430"/>
      <c r="B61" s="430"/>
      <c r="C61" s="430"/>
      <c r="D61" s="43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27" useFirstPageNumber="1" horizontalDpi="600" verticalDpi="600" orientation="portrait" paperSize="9" scale="70" r:id="rId1"/>
  <headerFooter alignWithMargins="0">
    <oddHeader>&amp;R&amp;"Times New Roman CE,Dőlt"3.számú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view="pageBreakPreview" zoomScaleSheetLayoutView="100" workbookViewId="0" topLeftCell="A6">
      <selection activeCell="M19" sqref="M19"/>
    </sheetView>
  </sheetViews>
  <sheetFormatPr defaultColWidth="9.00390625" defaultRowHeight="12.75"/>
  <cols>
    <col min="1" max="1" width="6.00390625" style="36" customWidth="1"/>
    <col min="2" max="2" width="31.125" style="54" customWidth="1"/>
    <col min="3" max="4" width="9.00390625" style="54" customWidth="1"/>
    <col min="5" max="5" width="9.50390625" style="54" customWidth="1"/>
    <col min="6" max="6" width="8.875" style="54" customWidth="1"/>
    <col min="7" max="7" width="9.125" style="54" bestFit="1" customWidth="1"/>
    <col min="8" max="9" width="8.875" style="54" customWidth="1"/>
    <col min="10" max="14" width="9.50390625" style="54" customWidth="1"/>
    <col min="15" max="15" width="12.625" style="36" customWidth="1"/>
    <col min="16" max="16" width="22.375" style="54" bestFit="1" customWidth="1"/>
    <col min="17" max="17" width="20.125" style="54" bestFit="1" customWidth="1"/>
    <col min="18" max="16384" width="9.375" style="54" customWidth="1"/>
  </cols>
  <sheetData>
    <row r="1" spans="1:15" ht="31.5" customHeight="1">
      <c r="A1" s="618" t="s">
        <v>418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</row>
    <row r="2" ht="15.75">
      <c r="O2" s="3" t="s">
        <v>360</v>
      </c>
    </row>
    <row r="3" spans="2:15" ht="39">
      <c r="B3" s="269" t="s">
        <v>409</v>
      </c>
      <c r="C3" s="215">
        <v>3541160</v>
      </c>
      <c r="D3" s="216">
        <f>C29</f>
        <v>2965147</v>
      </c>
      <c r="E3" s="216">
        <f aca="true" t="shared" si="0" ref="E3:N3">D29</f>
        <v>2544219</v>
      </c>
      <c r="F3" s="216">
        <f t="shared" si="0"/>
        <v>2808245</v>
      </c>
      <c r="G3" s="216">
        <f t="shared" si="0"/>
        <v>3147530</v>
      </c>
      <c r="H3" s="216">
        <f t="shared" si="0"/>
        <v>2688622</v>
      </c>
      <c r="I3" s="216">
        <f t="shared" si="0"/>
        <v>2267698</v>
      </c>
      <c r="J3" s="216">
        <f t="shared" si="0"/>
        <v>1846774</v>
      </c>
      <c r="K3" s="216">
        <f t="shared" si="0"/>
        <v>1425850</v>
      </c>
      <c r="L3" s="216">
        <f t="shared" si="0"/>
        <v>1689878</v>
      </c>
      <c r="M3" s="216">
        <f t="shared" si="0"/>
        <v>1268962</v>
      </c>
      <c r="N3" s="216">
        <f t="shared" si="0"/>
        <v>848048</v>
      </c>
      <c r="O3" s="3"/>
    </row>
    <row r="4" ht="16.5" thickBot="1">
      <c r="O4" s="3"/>
    </row>
    <row r="5" spans="1:15" s="36" customFormat="1" ht="25.5" customHeight="1" thickBot="1">
      <c r="A5" s="33" t="s">
        <v>8</v>
      </c>
      <c r="B5" s="34" t="s">
        <v>50</v>
      </c>
      <c r="C5" s="34" t="s">
        <v>56</v>
      </c>
      <c r="D5" s="34" t="s">
        <v>57</v>
      </c>
      <c r="E5" s="34" t="s">
        <v>58</v>
      </c>
      <c r="F5" s="34" t="s">
        <v>59</v>
      </c>
      <c r="G5" s="34" t="s">
        <v>60</v>
      </c>
      <c r="H5" s="34" t="s">
        <v>61</v>
      </c>
      <c r="I5" s="34" t="s">
        <v>62</v>
      </c>
      <c r="J5" s="34" t="s">
        <v>63</v>
      </c>
      <c r="K5" s="34" t="s">
        <v>64</v>
      </c>
      <c r="L5" s="34" t="s">
        <v>65</v>
      </c>
      <c r="M5" s="34" t="s">
        <v>66</v>
      </c>
      <c r="N5" s="34" t="s">
        <v>67</v>
      </c>
      <c r="O5" s="35" t="s">
        <v>41</v>
      </c>
    </row>
    <row r="6" spans="1:15" s="38" customFormat="1" ht="15" customHeight="1" thickBot="1">
      <c r="A6" s="37" t="s">
        <v>10</v>
      </c>
      <c r="B6" s="620" t="s">
        <v>44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2"/>
    </row>
    <row r="7" spans="1:17" s="38" customFormat="1" ht="22.5">
      <c r="A7" s="39" t="s">
        <v>11</v>
      </c>
      <c r="B7" s="165" t="s">
        <v>299</v>
      </c>
      <c r="C7" s="40">
        <v>13285</v>
      </c>
      <c r="D7" s="40">
        <v>13285</v>
      </c>
      <c r="E7" s="40">
        <v>13285</v>
      </c>
      <c r="F7" s="40">
        <v>13285</v>
      </c>
      <c r="G7" s="40">
        <v>13285</v>
      </c>
      <c r="H7" s="40">
        <v>13285</v>
      </c>
      <c r="I7" s="40">
        <v>13285</v>
      </c>
      <c r="J7" s="40">
        <v>13285</v>
      </c>
      <c r="K7" s="40">
        <v>13289</v>
      </c>
      <c r="L7" s="40">
        <v>13285</v>
      </c>
      <c r="M7" s="40">
        <v>13285</v>
      </c>
      <c r="N7" s="40">
        <v>13285</v>
      </c>
      <c r="O7" s="41">
        <f aca="true" t="shared" si="1" ref="O7:O28">SUM(C7:N7)</f>
        <v>159424</v>
      </c>
      <c r="P7" s="521">
        <f>'1. m önkorm összesen'!C6</f>
        <v>159423863</v>
      </c>
      <c r="Q7" s="521">
        <f>P7/12</f>
        <v>13285321.916666666</v>
      </c>
    </row>
    <row r="8" spans="1:17" s="45" customFormat="1" ht="22.5">
      <c r="A8" s="42" t="s">
        <v>12</v>
      </c>
      <c r="B8" s="88" t="s">
        <v>326</v>
      </c>
      <c r="C8" s="43">
        <v>5973</v>
      </c>
      <c r="D8" s="43">
        <v>5973</v>
      </c>
      <c r="E8" s="43">
        <v>5973</v>
      </c>
      <c r="F8" s="43">
        <v>5973</v>
      </c>
      <c r="G8" s="43">
        <v>5973</v>
      </c>
      <c r="H8" s="43">
        <v>5973</v>
      </c>
      <c r="I8" s="43">
        <v>5973</v>
      </c>
      <c r="J8" s="43">
        <v>5973</v>
      </c>
      <c r="K8" s="43">
        <v>5973</v>
      </c>
      <c r="L8" s="43">
        <v>5973</v>
      </c>
      <c r="M8" s="43">
        <v>5973</v>
      </c>
      <c r="N8" s="43">
        <v>5973</v>
      </c>
      <c r="O8" s="41">
        <f t="shared" si="1"/>
        <v>71676</v>
      </c>
      <c r="P8" s="522">
        <f>'1. m önkorm összesen'!F18</f>
        <v>71676450</v>
      </c>
      <c r="Q8" s="521">
        <f aca="true" t="shared" si="2" ref="Q8:Q28">P8/12</f>
        <v>5973037.5</v>
      </c>
    </row>
    <row r="9" spans="1:17" s="45" customFormat="1" ht="22.5">
      <c r="A9" s="42" t="s">
        <v>13</v>
      </c>
      <c r="B9" s="87" t="s">
        <v>327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>
        <f t="shared" si="1"/>
        <v>0</v>
      </c>
      <c r="P9" s="522">
        <f>'1. m önkorm összesen'!C20</f>
        <v>0</v>
      </c>
      <c r="Q9" s="521">
        <f t="shared" si="2"/>
        <v>0</v>
      </c>
    </row>
    <row r="10" spans="1:17" s="45" customFormat="1" ht="13.5" customHeight="1">
      <c r="A10" s="42" t="s">
        <v>14</v>
      </c>
      <c r="B10" s="86" t="s">
        <v>113</v>
      </c>
      <c r="C10" s="43"/>
      <c r="D10" s="43"/>
      <c r="E10" s="43">
        <v>684950</v>
      </c>
      <c r="F10" s="43"/>
      <c r="G10" s="43"/>
      <c r="H10" s="43"/>
      <c r="I10" s="43"/>
      <c r="J10" s="43"/>
      <c r="K10" s="43">
        <v>684950</v>
      </c>
      <c r="L10" s="43"/>
      <c r="M10" s="43"/>
      <c r="N10" s="43"/>
      <c r="O10" s="44">
        <f t="shared" si="1"/>
        <v>1369900</v>
      </c>
      <c r="P10" s="522">
        <f>'1. m önkorm összesen'!C27</f>
        <v>1369900000</v>
      </c>
      <c r="Q10" s="521">
        <f>P10/2</f>
        <v>684950000</v>
      </c>
    </row>
    <row r="11" spans="1:17" s="45" customFormat="1" ht="13.5" customHeight="1">
      <c r="A11" s="42" t="s">
        <v>15</v>
      </c>
      <c r="B11" s="86" t="s">
        <v>328</v>
      </c>
      <c r="C11" s="43">
        <v>30007</v>
      </c>
      <c r="D11" s="43">
        <v>30007</v>
      </c>
      <c r="E11" s="43">
        <v>30007</v>
      </c>
      <c r="F11" s="43">
        <v>30007</v>
      </c>
      <c r="G11" s="43">
        <v>30007</v>
      </c>
      <c r="H11" s="43">
        <v>30007</v>
      </c>
      <c r="I11" s="43">
        <v>30007</v>
      </c>
      <c r="J11" s="43">
        <v>30007</v>
      </c>
      <c r="K11" s="43">
        <v>30007</v>
      </c>
      <c r="L11" s="43">
        <v>30007</v>
      </c>
      <c r="M11" s="43">
        <v>30011</v>
      </c>
      <c r="N11" s="43">
        <v>30007</v>
      </c>
      <c r="O11" s="44">
        <f t="shared" si="1"/>
        <v>360088</v>
      </c>
      <c r="P11" s="522">
        <f>'1. m önkorm összesen'!F34</f>
        <v>360088000</v>
      </c>
      <c r="Q11" s="521">
        <f t="shared" si="2"/>
        <v>30007333.333333332</v>
      </c>
    </row>
    <row r="12" spans="1:17" s="45" customFormat="1" ht="13.5" customHeight="1">
      <c r="A12" s="42" t="s">
        <v>16</v>
      </c>
      <c r="B12" s="86" t="s">
        <v>3</v>
      </c>
      <c r="C12" s="43"/>
      <c r="D12" s="43"/>
      <c r="E12" s="43"/>
      <c r="F12" s="43">
        <v>760209</v>
      </c>
      <c r="G12" s="43"/>
      <c r="H12" s="43"/>
      <c r="I12" s="43"/>
      <c r="J12" s="43"/>
      <c r="K12" s="43"/>
      <c r="L12" s="43"/>
      <c r="M12" s="43"/>
      <c r="N12" s="43"/>
      <c r="O12" s="44">
        <f t="shared" si="1"/>
        <v>760209</v>
      </c>
      <c r="P12" s="522">
        <f>'1. m önkorm összesen'!F45</f>
        <v>760209000</v>
      </c>
      <c r="Q12" s="521">
        <f t="shared" si="2"/>
        <v>63350750</v>
      </c>
    </row>
    <row r="13" spans="1:17" s="45" customFormat="1" ht="13.5" customHeight="1">
      <c r="A13" s="42" t="s">
        <v>17</v>
      </c>
      <c r="B13" s="86" t="s">
        <v>300</v>
      </c>
      <c r="C13" s="43">
        <v>735</v>
      </c>
      <c r="D13" s="43">
        <v>735</v>
      </c>
      <c r="E13" s="43">
        <v>735</v>
      </c>
      <c r="F13" s="43">
        <v>735</v>
      </c>
      <c r="G13" s="43">
        <v>735</v>
      </c>
      <c r="H13" s="43">
        <v>735</v>
      </c>
      <c r="I13" s="43">
        <v>735</v>
      </c>
      <c r="J13" s="43">
        <v>735</v>
      </c>
      <c r="K13" s="43">
        <v>735</v>
      </c>
      <c r="L13" s="43">
        <v>735</v>
      </c>
      <c r="M13" s="43">
        <v>735</v>
      </c>
      <c r="N13" s="43">
        <v>735</v>
      </c>
      <c r="O13" s="44">
        <f t="shared" si="1"/>
        <v>8820</v>
      </c>
      <c r="P13" s="522">
        <f>'1. m önkorm összesen'!C51</f>
        <v>8820000</v>
      </c>
      <c r="Q13" s="521">
        <f t="shared" si="2"/>
        <v>735000</v>
      </c>
    </row>
    <row r="14" spans="1:17" s="45" customFormat="1" ht="22.5">
      <c r="A14" s="42" t="s">
        <v>18</v>
      </c>
      <c r="B14" s="88" t="s">
        <v>314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>
        <f t="shared" si="1"/>
        <v>0</v>
      </c>
      <c r="P14" s="522">
        <f>'1. m önkorm összesen'!C56</f>
        <v>0</v>
      </c>
      <c r="Q14" s="521">
        <f t="shared" si="2"/>
        <v>0</v>
      </c>
    </row>
    <row r="15" spans="1:17" s="45" customFormat="1" ht="13.5" customHeight="1" thickBot="1">
      <c r="A15" s="42" t="s">
        <v>19</v>
      </c>
      <c r="B15" s="86" t="s">
        <v>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>
        <f t="shared" si="1"/>
        <v>0</v>
      </c>
      <c r="P15" s="522"/>
      <c r="Q15" s="521">
        <f t="shared" si="2"/>
        <v>0</v>
      </c>
    </row>
    <row r="16" spans="1:17" s="38" customFormat="1" ht="15.75" customHeight="1" thickBot="1">
      <c r="A16" s="37" t="s">
        <v>20</v>
      </c>
      <c r="B16" s="22" t="s">
        <v>90</v>
      </c>
      <c r="C16" s="48">
        <f aca="true" t="shared" si="3" ref="C16:N16">SUM(C7:C15)</f>
        <v>50000</v>
      </c>
      <c r="D16" s="48">
        <f t="shared" si="3"/>
        <v>50000</v>
      </c>
      <c r="E16" s="48">
        <f t="shared" si="3"/>
        <v>734950</v>
      </c>
      <c r="F16" s="48">
        <f t="shared" si="3"/>
        <v>810209</v>
      </c>
      <c r="G16" s="48">
        <f t="shared" si="3"/>
        <v>50000</v>
      </c>
      <c r="H16" s="48">
        <f t="shared" si="3"/>
        <v>50000</v>
      </c>
      <c r="I16" s="48">
        <f t="shared" si="3"/>
        <v>50000</v>
      </c>
      <c r="J16" s="48">
        <f t="shared" si="3"/>
        <v>50000</v>
      </c>
      <c r="K16" s="48">
        <f t="shared" si="3"/>
        <v>734954</v>
      </c>
      <c r="L16" s="48">
        <f t="shared" si="3"/>
        <v>50000</v>
      </c>
      <c r="M16" s="48">
        <f t="shared" si="3"/>
        <v>50004</v>
      </c>
      <c r="N16" s="48">
        <f t="shared" si="3"/>
        <v>50000</v>
      </c>
      <c r="O16" s="49">
        <f>SUM(C16:N16)</f>
        <v>2730117</v>
      </c>
      <c r="P16" s="521">
        <f>SUM(P7:P15)</f>
        <v>2730117313</v>
      </c>
      <c r="Q16" s="521">
        <f t="shared" si="2"/>
        <v>227509776.08333334</v>
      </c>
    </row>
    <row r="17" spans="1:17" s="38" customFormat="1" ht="15" customHeight="1" thickBot="1">
      <c r="A17" s="37" t="s">
        <v>21</v>
      </c>
      <c r="B17" s="620" t="s">
        <v>45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521"/>
      <c r="Q17" s="521">
        <f t="shared" si="2"/>
        <v>0</v>
      </c>
    </row>
    <row r="18" spans="1:17" s="45" customFormat="1" ht="13.5" customHeight="1">
      <c r="A18" s="50" t="s">
        <v>22</v>
      </c>
      <c r="B18" s="89" t="s">
        <v>51</v>
      </c>
      <c r="C18" s="46">
        <v>42342</v>
      </c>
      <c r="D18" s="46">
        <v>42342</v>
      </c>
      <c r="E18" s="46">
        <v>42342</v>
      </c>
      <c r="F18" s="46">
        <v>42342</v>
      </c>
      <c r="G18" s="46">
        <v>42342</v>
      </c>
      <c r="H18" s="46">
        <v>42342</v>
      </c>
      <c r="I18" s="46">
        <v>42342</v>
      </c>
      <c r="J18" s="46">
        <v>42342</v>
      </c>
      <c r="K18" s="46">
        <v>42342</v>
      </c>
      <c r="L18" s="46">
        <v>42334</v>
      </c>
      <c r="M18" s="46">
        <v>42342</v>
      </c>
      <c r="N18" s="46">
        <v>42342</v>
      </c>
      <c r="O18" s="47">
        <f t="shared" si="1"/>
        <v>508096</v>
      </c>
      <c r="P18" s="522">
        <f>'1. m önkorm összesen'!F92</f>
        <v>508096247</v>
      </c>
      <c r="Q18" s="521">
        <f t="shared" si="2"/>
        <v>42341353.916666664</v>
      </c>
    </row>
    <row r="19" spans="1:17" s="45" customFormat="1" ht="27" customHeight="1">
      <c r="A19" s="42" t="s">
        <v>23</v>
      </c>
      <c r="B19" s="88" t="s">
        <v>122</v>
      </c>
      <c r="C19" s="43">
        <v>11949</v>
      </c>
      <c r="D19" s="43">
        <v>11949</v>
      </c>
      <c r="E19" s="43">
        <v>11949</v>
      </c>
      <c r="F19" s="43">
        <v>11949</v>
      </c>
      <c r="G19" s="43">
        <v>11949</v>
      </c>
      <c r="H19" s="43">
        <v>11949</v>
      </c>
      <c r="I19" s="43">
        <v>11949</v>
      </c>
      <c r="J19" s="43">
        <v>11949</v>
      </c>
      <c r="K19" s="43">
        <v>11949</v>
      </c>
      <c r="L19" s="43">
        <v>11949</v>
      </c>
      <c r="M19" s="43">
        <v>11945</v>
      </c>
      <c r="N19" s="43">
        <v>11949</v>
      </c>
      <c r="O19" s="44">
        <f t="shared" si="1"/>
        <v>143384</v>
      </c>
      <c r="P19" s="522">
        <f>'1. m önkorm összesen'!F93</f>
        <v>143383759</v>
      </c>
      <c r="Q19" s="521">
        <f t="shared" si="2"/>
        <v>11948646.583333334</v>
      </c>
    </row>
    <row r="20" spans="1:17" s="45" customFormat="1" ht="13.5" customHeight="1">
      <c r="A20" s="42" t="s">
        <v>24</v>
      </c>
      <c r="B20" s="86" t="s">
        <v>103</v>
      </c>
      <c r="C20" s="43">
        <v>62704</v>
      </c>
      <c r="D20" s="43">
        <v>62704</v>
      </c>
      <c r="E20" s="43">
        <v>62704</v>
      </c>
      <c r="F20" s="43">
        <v>62704</v>
      </c>
      <c r="G20" s="43">
        <v>62704</v>
      </c>
      <c r="H20" s="43">
        <v>62704</v>
      </c>
      <c r="I20" s="43">
        <v>62704</v>
      </c>
      <c r="J20" s="43">
        <v>62704</v>
      </c>
      <c r="K20" s="43">
        <v>62706</v>
      </c>
      <c r="L20" s="43">
        <v>62704</v>
      </c>
      <c r="M20" s="43">
        <v>62704</v>
      </c>
      <c r="N20" s="43">
        <v>62704</v>
      </c>
      <c r="O20" s="44">
        <f t="shared" si="1"/>
        <v>752450</v>
      </c>
      <c r="P20" s="522">
        <f>'1. m önkorm összesen'!F94</f>
        <v>752450515</v>
      </c>
      <c r="Q20" s="521">
        <f t="shared" si="2"/>
        <v>62704209.583333336</v>
      </c>
    </row>
    <row r="21" spans="1:17" s="45" customFormat="1" ht="13.5" customHeight="1">
      <c r="A21" s="42" t="s">
        <v>25</v>
      </c>
      <c r="B21" s="86" t="s">
        <v>123</v>
      </c>
      <c r="C21" s="43">
        <v>1808</v>
      </c>
      <c r="D21" s="43">
        <v>1812</v>
      </c>
      <c r="E21" s="43">
        <v>1808</v>
      </c>
      <c r="F21" s="43">
        <v>1808</v>
      </c>
      <c r="G21" s="43">
        <v>1808</v>
      </c>
      <c r="H21" s="43">
        <v>1808</v>
      </c>
      <c r="I21" s="43">
        <v>1808</v>
      </c>
      <c r="J21" s="43">
        <v>1808</v>
      </c>
      <c r="K21" s="43">
        <v>1808</v>
      </c>
      <c r="L21" s="43">
        <v>1808</v>
      </c>
      <c r="M21" s="43">
        <v>1808</v>
      </c>
      <c r="N21" s="43">
        <v>1808</v>
      </c>
      <c r="O21" s="44">
        <f t="shared" si="1"/>
        <v>21700</v>
      </c>
      <c r="P21" s="522">
        <f>'1. m önkorm összesen'!C95</f>
        <v>21700000</v>
      </c>
      <c r="Q21" s="521">
        <f t="shared" si="2"/>
        <v>1808333.3333333333</v>
      </c>
    </row>
    <row r="22" spans="1:17" s="45" customFormat="1" ht="13.5" customHeight="1">
      <c r="A22" s="42" t="s">
        <v>26</v>
      </c>
      <c r="B22" s="86" t="s">
        <v>5</v>
      </c>
      <c r="C22" s="43">
        <v>826</v>
      </c>
      <c r="D22" s="43">
        <v>826</v>
      </c>
      <c r="E22" s="43">
        <v>826</v>
      </c>
      <c r="F22" s="43">
        <v>826</v>
      </c>
      <c r="G22" s="43">
        <v>38810</v>
      </c>
      <c r="H22" s="43">
        <v>826</v>
      </c>
      <c r="I22" s="43">
        <v>826</v>
      </c>
      <c r="J22" s="43">
        <v>826</v>
      </c>
      <c r="K22" s="43">
        <v>826</v>
      </c>
      <c r="L22" s="43">
        <v>826</v>
      </c>
      <c r="M22" s="43">
        <v>824</v>
      </c>
      <c r="N22" s="43">
        <v>826</v>
      </c>
      <c r="O22" s="44">
        <f t="shared" si="1"/>
        <v>47894</v>
      </c>
      <c r="P22" s="522">
        <f>'1. m önkorm összesen'!F96</f>
        <v>47894000</v>
      </c>
      <c r="Q22" s="521">
        <f t="shared" si="2"/>
        <v>3991166.6666666665</v>
      </c>
    </row>
    <row r="23" spans="1:17" s="45" customFormat="1" ht="13.5" customHeight="1">
      <c r="A23" s="42" t="s">
        <v>27</v>
      </c>
      <c r="B23" s="86" t="s">
        <v>136</v>
      </c>
      <c r="C23" s="43">
        <v>136720</v>
      </c>
      <c r="D23" s="43">
        <v>10131</v>
      </c>
      <c r="E23" s="43">
        <v>10131</v>
      </c>
      <c r="F23" s="43">
        <v>10131</v>
      </c>
      <c r="G23" s="43">
        <v>10131</v>
      </c>
      <c r="H23" s="43">
        <v>10131</v>
      </c>
      <c r="I23" s="43">
        <v>10131</v>
      </c>
      <c r="J23" s="43">
        <v>10131</v>
      </c>
      <c r="K23" s="43">
        <v>10131</v>
      </c>
      <c r="L23" s="43">
        <v>10131</v>
      </c>
      <c r="M23" s="43">
        <v>10131</v>
      </c>
      <c r="N23" s="43">
        <v>10130</v>
      </c>
      <c r="O23" s="44">
        <f t="shared" si="1"/>
        <v>248160</v>
      </c>
      <c r="P23" s="522">
        <f>'1. m önkorm összesen'!F108</f>
        <v>248160000</v>
      </c>
      <c r="Q23" s="521">
        <f t="shared" si="2"/>
        <v>20680000</v>
      </c>
    </row>
    <row r="24" spans="1:17" s="45" customFormat="1" ht="15.75">
      <c r="A24" s="42" t="s">
        <v>28</v>
      </c>
      <c r="B24" s="88" t="s">
        <v>126</v>
      </c>
      <c r="C24" s="43">
        <v>2500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2500</v>
      </c>
      <c r="P24" s="522">
        <v>2500000</v>
      </c>
      <c r="Q24" s="521">
        <f t="shared" si="2"/>
        <v>208333.33333333334</v>
      </c>
    </row>
    <row r="25" spans="1:17" s="45" customFormat="1" ht="13.5" customHeight="1">
      <c r="A25" s="42" t="s">
        <v>29</v>
      </c>
      <c r="B25" s="86" t="s">
        <v>138</v>
      </c>
      <c r="C25" s="43">
        <v>26000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f t="shared" si="1"/>
        <v>26000</v>
      </c>
      <c r="P25" s="522">
        <f>'1. m önkorm összesen'!C112</f>
        <v>26000000</v>
      </c>
      <c r="Q25" s="521">
        <f t="shared" si="2"/>
        <v>2166666.6666666665</v>
      </c>
    </row>
    <row r="26" spans="1:17" s="45" customFormat="1" ht="13.5" customHeight="1">
      <c r="A26" s="42" t="s">
        <v>30</v>
      </c>
      <c r="B26" s="86" t="s">
        <v>397</v>
      </c>
      <c r="C26" s="43">
        <v>341164</v>
      </c>
      <c r="D26" s="43">
        <v>341164</v>
      </c>
      <c r="E26" s="43">
        <v>341164</v>
      </c>
      <c r="F26" s="43">
        <v>341164</v>
      </c>
      <c r="G26" s="43">
        <v>341164</v>
      </c>
      <c r="H26" s="43">
        <v>341164</v>
      </c>
      <c r="I26" s="43">
        <v>341164</v>
      </c>
      <c r="J26" s="43">
        <v>341164</v>
      </c>
      <c r="K26" s="43">
        <v>341164</v>
      </c>
      <c r="L26" s="43">
        <v>341164</v>
      </c>
      <c r="M26" s="43">
        <v>341164</v>
      </c>
      <c r="N26" s="43">
        <v>341164</v>
      </c>
      <c r="O26" s="44">
        <f t="shared" si="1"/>
        <v>4093968</v>
      </c>
      <c r="P26" s="522">
        <f>'1. m önkorm összesen'!F123</f>
        <v>4093969000</v>
      </c>
      <c r="Q26" s="521">
        <f t="shared" si="2"/>
        <v>341164083.3333333</v>
      </c>
    </row>
    <row r="27" spans="1:17" s="45" customFormat="1" ht="13.5" customHeight="1" thickBot="1">
      <c r="A27" s="42" t="s">
        <v>31</v>
      </c>
      <c r="B27" s="86" t="s">
        <v>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f t="shared" si="1"/>
        <v>0</v>
      </c>
      <c r="Q27" s="38">
        <f t="shared" si="2"/>
        <v>0</v>
      </c>
    </row>
    <row r="28" spans="1:17" s="38" customFormat="1" ht="15.75" customHeight="1" thickBot="1">
      <c r="A28" s="51" t="s">
        <v>32</v>
      </c>
      <c r="B28" s="22" t="s">
        <v>91</v>
      </c>
      <c r="C28" s="48">
        <f aca="true" t="shared" si="4" ref="C28:N28">SUM(C18:C27)</f>
        <v>626013</v>
      </c>
      <c r="D28" s="48">
        <f t="shared" si="4"/>
        <v>470928</v>
      </c>
      <c r="E28" s="48">
        <f t="shared" si="4"/>
        <v>470924</v>
      </c>
      <c r="F28" s="48">
        <f t="shared" si="4"/>
        <v>470924</v>
      </c>
      <c r="G28" s="48">
        <f t="shared" si="4"/>
        <v>508908</v>
      </c>
      <c r="H28" s="48">
        <f t="shared" si="4"/>
        <v>470924</v>
      </c>
      <c r="I28" s="48">
        <f t="shared" si="4"/>
        <v>470924</v>
      </c>
      <c r="J28" s="48">
        <f t="shared" si="4"/>
        <v>470924</v>
      </c>
      <c r="K28" s="48">
        <f t="shared" si="4"/>
        <v>470926</v>
      </c>
      <c r="L28" s="48">
        <f t="shared" si="4"/>
        <v>470916</v>
      </c>
      <c r="M28" s="48">
        <f t="shared" si="4"/>
        <v>470918</v>
      </c>
      <c r="N28" s="48">
        <f t="shared" si="4"/>
        <v>470923</v>
      </c>
      <c r="O28" s="49">
        <f t="shared" si="1"/>
        <v>5844152</v>
      </c>
      <c r="P28" s="38">
        <f>SUM(P18:P27)</f>
        <v>5844153521</v>
      </c>
      <c r="Q28" s="38">
        <f t="shared" si="2"/>
        <v>487012793.4166667</v>
      </c>
    </row>
    <row r="29" spans="1:15" ht="16.5" thickBot="1">
      <c r="A29" s="51" t="s">
        <v>33</v>
      </c>
      <c r="B29" s="90" t="s">
        <v>92</v>
      </c>
      <c r="C29" s="52">
        <f>SUM(C3+C16-C28)</f>
        <v>2965147</v>
      </c>
      <c r="D29" s="52">
        <f>SUM(D3+D16-D28)</f>
        <v>2544219</v>
      </c>
      <c r="E29" s="52">
        <f aca="true" t="shared" si="5" ref="E29:N29">SUM(E3+E16-E28)</f>
        <v>2808245</v>
      </c>
      <c r="F29" s="52">
        <f t="shared" si="5"/>
        <v>3147530</v>
      </c>
      <c r="G29" s="52">
        <f t="shared" si="5"/>
        <v>2688622</v>
      </c>
      <c r="H29" s="52">
        <f t="shared" si="5"/>
        <v>2267698</v>
      </c>
      <c r="I29" s="52">
        <f t="shared" si="5"/>
        <v>1846774</v>
      </c>
      <c r="J29" s="52">
        <f t="shared" si="5"/>
        <v>1425850</v>
      </c>
      <c r="K29" s="52">
        <f t="shared" si="5"/>
        <v>1689878</v>
      </c>
      <c r="L29" s="52">
        <f t="shared" si="5"/>
        <v>1268962</v>
      </c>
      <c r="M29" s="52">
        <f t="shared" si="5"/>
        <v>848048</v>
      </c>
      <c r="N29" s="52">
        <f t="shared" si="5"/>
        <v>427125</v>
      </c>
      <c r="O29" s="53"/>
    </row>
    <row r="30" ht="15.75">
      <c r="A30" s="55"/>
    </row>
    <row r="31" spans="2:15" ht="15.75">
      <c r="B31" s="56"/>
      <c r="C31" s="57"/>
      <c r="D31" s="57"/>
      <c r="H31" s="623" t="s">
        <v>470</v>
      </c>
      <c r="I31" s="623"/>
      <c r="J31" s="623"/>
      <c r="K31" s="623"/>
      <c r="L31" s="623"/>
      <c r="M31" s="623"/>
      <c r="N31" s="623"/>
      <c r="O31" s="217">
        <f>SUM(C3+O16-O28)</f>
        <v>427125</v>
      </c>
    </row>
    <row r="32" ht="15.75">
      <c r="O32" s="54"/>
    </row>
    <row r="33" ht="15.75">
      <c r="O33" s="54"/>
    </row>
    <row r="34" ht="15.75">
      <c r="O34" s="54"/>
    </row>
    <row r="35" ht="15.75">
      <c r="O35" s="54"/>
    </row>
    <row r="36" ht="15.75">
      <c r="O36" s="54"/>
    </row>
    <row r="37" ht="15.75">
      <c r="O37" s="54"/>
    </row>
    <row r="38" ht="15.75">
      <c r="O38" s="54"/>
    </row>
    <row r="39" ht="15.75">
      <c r="O39" s="54"/>
    </row>
    <row r="40" ht="15.75">
      <c r="O40" s="54"/>
    </row>
    <row r="41" ht="15.75">
      <c r="O41" s="54"/>
    </row>
    <row r="42" ht="15.75">
      <c r="O42" s="54"/>
    </row>
    <row r="43" ht="15.75">
      <c r="O43" s="54"/>
    </row>
    <row r="44" ht="15.75">
      <c r="O44" s="54"/>
    </row>
    <row r="45" ht="15.75">
      <c r="O45" s="54"/>
    </row>
    <row r="46" ht="15.75">
      <c r="O46" s="54"/>
    </row>
    <row r="47" ht="15.75">
      <c r="O47" s="54"/>
    </row>
    <row r="48" ht="15.75">
      <c r="O48" s="54"/>
    </row>
    <row r="49" ht="15.75">
      <c r="O49" s="54"/>
    </row>
    <row r="50" ht="15.75">
      <c r="O50" s="54"/>
    </row>
    <row r="51" ht="15.75">
      <c r="O51" s="54"/>
    </row>
    <row r="52" ht="15.75">
      <c r="O52" s="54"/>
    </row>
    <row r="53" ht="15.75">
      <c r="O53" s="54"/>
    </row>
    <row r="54" ht="15.75">
      <c r="O54" s="54"/>
    </row>
    <row r="55" ht="15.75">
      <c r="O55" s="54"/>
    </row>
    <row r="56" ht="15.75">
      <c r="O56" s="54"/>
    </row>
    <row r="57" ht="15.75">
      <c r="O57" s="54"/>
    </row>
    <row r="58" ht="15.75">
      <c r="O58" s="54"/>
    </row>
    <row r="59" ht="15.75">
      <c r="O59" s="54"/>
    </row>
    <row r="60" ht="15.75">
      <c r="O60" s="54"/>
    </row>
    <row r="61" ht="15.75">
      <c r="O61" s="54"/>
    </row>
    <row r="62" ht="15.75">
      <c r="O62" s="54"/>
    </row>
    <row r="63" ht="15.75">
      <c r="O63" s="54"/>
    </row>
    <row r="64" ht="15.75">
      <c r="O64" s="54"/>
    </row>
    <row r="65" ht="15.75">
      <c r="O65" s="54"/>
    </row>
    <row r="66" ht="15.75">
      <c r="O66" s="54"/>
    </row>
    <row r="67" ht="15.75">
      <c r="O67" s="54"/>
    </row>
    <row r="68" ht="15.75">
      <c r="O68" s="54"/>
    </row>
    <row r="69" ht="15.75">
      <c r="O69" s="54"/>
    </row>
    <row r="70" ht="15.75">
      <c r="O70" s="54"/>
    </row>
    <row r="71" ht="15.75">
      <c r="O71" s="54"/>
    </row>
    <row r="72" ht="15.75">
      <c r="O72" s="54"/>
    </row>
    <row r="73" ht="15.75">
      <c r="O73" s="54"/>
    </row>
    <row r="74" ht="15.75">
      <c r="O74" s="54"/>
    </row>
    <row r="75" ht="15.75">
      <c r="O75" s="54"/>
    </row>
    <row r="76" ht="15.75">
      <c r="O76" s="54"/>
    </row>
    <row r="77" ht="15.75">
      <c r="O77" s="54"/>
    </row>
    <row r="78" ht="15.75">
      <c r="O78" s="54"/>
    </row>
    <row r="79" ht="15.75">
      <c r="O79" s="54"/>
    </row>
    <row r="80" ht="15.75">
      <c r="O80" s="54"/>
    </row>
    <row r="81" ht="15.75">
      <c r="O81" s="54"/>
    </row>
    <row r="82" ht="15.75">
      <c r="O82" s="54"/>
    </row>
    <row r="83" ht="15.75">
      <c r="O83" s="54"/>
    </row>
    <row r="84" ht="15.75">
      <c r="O84" s="54"/>
    </row>
  </sheetData>
  <sheetProtection/>
  <mergeCells count="4">
    <mergeCell ref="A1:O1"/>
    <mergeCell ref="B6:O6"/>
    <mergeCell ref="B17:O17"/>
    <mergeCell ref="H31:N3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4.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60" zoomScalePageLayoutView="0" workbookViewId="0" topLeftCell="A1">
      <selection activeCell="J39" sqref="J39"/>
    </sheetView>
  </sheetViews>
  <sheetFormatPr defaultColWidth="8.875" defaultRowHeight="12.75"/>
  <cols>
    <col min="1" max="1" width="18.625" style="527" customWidth="1"/>
    <col min="2" max="2" width="66.875" style="527" bestFit="1" customWidth="1"/>
    <col min="3" max="3" width="12.375" style="527" bestFit="1" customWidth="1"/>
    <col min="4" max="4" width="12.625" style="527" bestFit="1" customWidth="1"/>
    <col min="5" max="5" width="9.875" style="527" customWidth="1"/>
    <col min="6" max="6" width="11.375" style="527" bestFit="1" customWidth="1"/>
    <col min="7" max="7" width="13.125" style="527" customWidth="1"/>
    <col min="8" max="8" width="14.00390625" style="527" bestFit="1" customWidth="1"/>
    <col min="9" max="9" width="13.125" style="527" customWidth="1"/>
    <col min="10" max="10" width="9.375" style="527" customWidth="1"/>
    <col min="11" max="11" width="8.875" style="527" customWidth="1"/>
    <col min="12" max="12" width="10.00390625" style="527" bestFit="1" customWidth="1"/>
    <col min="13" max="16384" width="8.875" style="527" customWidth="1"/>
  </cols>
  <sheetData>
    <row r="1" ht="12.75">
      <c r="I1" s="527" t="s">
        <v>610</v>
      </c>
    </row>
    <row r="3" spans="1:10" ht="30">
      <c r="A3" s="528"/>
      <c r="B3" s="528"/>
      <c r="C3" s="529" t="s">
        <v>611</v>
      </c>
      <c r="D3" s="530" t="s">
        <v>612</v>
      </c>
      <c r="E3" s="530" t="s">
        <v>613</v>
      </c>
      <c r="F3" s="530" t="s">
        <v>614</v>
      </c>
      <c r="G3" s="530" t="s">
        <v>356</v>
      </c>
      <c r="H3" s="530" t="s">
        <v>615</v>
      </c>
      <c r="I3" s="530" t="s">
        <v>616</v>
      </c>
      <c r="J3" s="528"/>
    </row>
    <row r="4" spans="1:10" ht="15.75">
      <c r="A4" s="531" t="s">
        <v>617</v>
      </c>
      <c r="B4" s="531" t="s">
        <v>618</v>
      </c>
      <c r="C4" s="532">
        <f aca="true" t="shared" si="0" ref="C4:C11">SUM(D4:J4)</f>
        <v>286000</v>
      </c>
      <c r="D4" s="532"/>
      <c r="E4" s="532"/>
      <c r="F4" s="532">
        <v>286000</v>
      </c>
      <c r="G4" s="532"/>
      <c r="H4" s="532"/>
      <c r="I4" s="532"/>
      <c r="J4" s="528"/>
    </row>
    <row r="5" spans="1:10" ht="31.5">
      <c r="A5" s="531" t="s">
        <v>619</v>
      </c>
      <c r="B5" s="531" t="s">
        <v>620</v>
      </c>
      <c r="C5" s="532">
        <f t="shared" si="0"/>
        <v>644000</v>
      </c>
      <c r="D5" s="532"/>
      <c r="E5" s="532"/>
      <c r="F5" s="532">
        <v>644000</v>
      </c>
      <c r="G5" s="532"/>
      <c r="H5" s="532"/>
      <c r="I5" s="532"/>
      <c r="J5" s="528"/>
    </row>
    <row r="6" spans="1:10" s="534" customFormat="1" ht="31.5">
      <c r="A6" s="531" t="s">
        <v>621</v>
      </c>
      <c r="B6" s="531" t="s">
        <v>622</v>
      </c>
      <c r="C6" s="532">
        <f t="shared" si="0"/>
        <v>50000</v>
      </c>
      <c r="D6" s="532"/>
      <c r="E6" s="532"/>
      <c r="F6" s="532">
        <v>50000</v>
      </c>
      <c r="G6" s="532"/>
      <c r="H6" s="532"/>
      <c r="I6" s="532"/>
      <c r="J6" s="533"/>
    </row>
    <row r="7" spans="1:10" s="534" customFormat="1" ht="31.5">
      <c r="A7" s="531" t="s">
        <v>623</v>
      </c>
      <c r="B7" s="531" t="s">
        <v>624</v>
      </c>
      <c r="C7" s="532">
        <f t="shared" si="0"/>
        <v>50000</v>
      </c>
      <c r="D7" s="532"/>
      <c r="E7" s="532"/>
      <c r="F7" s="532">
        <v>50000</v>
      </c>
      <c r="G7" s="532"/>
      <c r="H7" s="532"/>
      <c r="I7" s="532"/>
      <c r="J7" s="533"/>
    </row>
    <row r="8" spans="1:10" s="534" customFormat="1" ht="15.75">
      <c r="A8" s="531" t="s">
        <v>625</v>
      </c>
      <c r="B8" s="535" t="s">
        <v>626</v>
      </c>
      <c r="C8" s="532">
        <f t="shared" si="0"/>
        <v>50000</v>
      </c>
      <c r="D8" s="532"/>
      <c r="E8" s="532"/>
      <c r="F8" s="532">
        <v>50000</v>
      </c>
      <c r="G8" s="532"/>
      <c r="H8" s="532"/>
      <c r="I8" s="532"/>
      <c r="J8" s="533"/>
    </row>
    <row r="9" spans="1:10" s="534" customFormat="1" ht="15.75">
      <c r="A9" s="531" t="s">
        <v>627</v>
      </c>
      <c r="B9" s="531" t="s">
        <v>628</v>
      </c>
      <c r="C9" s="532">
        <f t="shared" si="0"/>
        <v>60000</v>
      </c>
      <c r="D9" s="532"/>
      <c r="E9" s="532"/>
      <c r="F9" s="532">
        <v>60000</v>
      </c>
      <c r="G9" s="532"/>
      <c r="H9" s="532"/>
      <c r="I9" s="532"/>
      <c r="J9" s="533"/>
    </row>
    <row r="10" spans="1:10" s="534" customFormat="1" ht="31.5">
      <c r="A10" s="531" t="s">
        <v>629</v>
      </c>
      <c r="B10" s="531" t="s">
        <v>630</v>
      </c>
      <c r="C10" s="532">
        <f t="shared" si="0"/>
        <v>4934000</v>
      </c>
      <c r="D10" s="532"/>
      <c r="E10" s="532"/>
      <c r="F10" s="532"/>
      <c r="G10" s="532"/>
      <c r="H10" s="532">
        <v>4934000</v>
      </c>
      <c r="I10" s="532"/>
      <c r="J10" s="533"/>
    </row>
    <row r="11" spans="1:10" ht="69" customHeight="1">
      <c r="A11" s="531" t="s">
        <v>631</v>
      </c>
      <c r="B11" s="531" t="s">
        <v>632</v>
      </c>
      <c r="C11" s="532">
        <f t="shared" si="0"/>
        <v>724000</v>
      </c>
      <c r="D11" s="532"/>
      <c r="E11" s="532"/>
      <c r="F11" s="532">
        <v>724000</v>
      </c>
      <c r="G11" s="532"/>
      <c r="H11" s="532"/>
      <c r="I11" s="532"/>
      <c r="J11" s="528"/>
    </row>
    <row r="12" spans="1:10" ht="52.5" customHeight="1">
      <c r="A12" s="536" t="s">
        <v>633</v>
      </c>
      <c r="B12" s="536" t="s">
        <v>634</v>
      </c>
      <c r="C12" s="532"/>
      <c r="D12" s="537"/>
      <c r="E12" s="537"/>
      <c r="F12" s="537"/>
      <c r="G12" s="537"/>
      <c r="H12" s="537"/>
      <c r="I12" s="537"/>
      <c r="J12" s="528"/>
    </row>
    <row r="13" spans="1:10" ht="15.75">
      <c r="A13" s="536"/>
      <c r="B13" s="536" t="s">
        <v>635</v>
      </c>
      <c r="C13" s="532">
        <f aca="true" t="shared" si="1" ref="C13:C67">SUM(D13:J13)</f>
        <v>1210000</v>
      </c>
      <c r="D13" s="537">
        <v>1210000</v>
      </c>
      <c r="E13" s="537"/>
      <c r="F13" s="537"/>
      <c r="G13" s="537"/>
      <c r="H13" s="537"/>
      <c r="I13" s="537"/>
      <c r="J13" s="528" t="s">
        <v>636</v>
      </c>
    </row>
    <row r="14" spans="1:10" ht="15.75">
      <c r="A14" s="536"/>
      <c r="B14" s="536" t="s">
        <v>613</v>
      </c>
      <c r="C14" s="532">
        <f t="shared" si="1"/>
        <v>327000</v>
      </c>
      <c r="D14" s="537"/>
      <c r="E14" s="537">
        <v>327000</v>
      </c>
      <c r="F14" s="537"/>
      <c r="G14" s="537"/>
      <c r="H14" s="537"/>
      <c r="I14" s="537"/>
      <c r="J14" s="528" t="s">
        <v>636</v>
      </c>
    </row>
    <row r="15" spans="1:10" ht="15.75">
      <c r="A15" s="536"/>
      <c r="B15" s="536" t="s">
        <v>637</v>
      </c>
      <c r="C15" s="532">
        <f t="shared" si="1"/>
        <v>2838000</v>
      </c>
      <c r="D15" s="538">
        <v>2838000</v>
      </c>
      <c r="E15" s="538"/>
      <c r="F15" s="537"/>
      <c r="G15" s="537"/>
      <c r="H15" s="537"/>
      <c r="I15" s="537"/>
      <c r="J15" s="528" t="s">
        <v>638</v>
      </c>
    </row>
    <row r="16" spans="1:10" ht="15.75">
      <c r="A16" s="536"/>
      <c r="B16" s="536" t="s">
        <v>613</v>
      </c>
      <c r="C16" s="532">
        <f t="shared" si="1"/>
        <v>767000</v>
      </c>
      <c r="D16" s="538"/>
      <c r="E16" s="538">
        <v>767000</v>
      </c>
      <c r="F16" s="537"/>
      <c r="G16" s="537"/>
      <c r="H16" s="537"/>
      <c r="I16" s="537"/>
      <c r="J16" s="528" t="s">
        <v>638</v>
      </c>
    </row>
    <row r="17" spans="1:10" ht="15.75">
      <c r="A17" s="536"/>
      <c r="B17" s="536" t="s">
        <v>639</v>
      </c>
      <c r="C17" s="532">
        <f t="shared" si="1"/>
        <v>1080000</v>
      </c>
      <c r="D17" s="538">
        <v>1080000</v>
      </c>
      <c r="E17" s="538"/>
      <c r="F17" s="537"/>
      <c r="G17" s="537"/>
      <c r="H17" s="537"/>
      <c r="I17" s="537"/>
      <c r="J17" s="528" t="s">
        <v>638</v>
      </c>
    </row>
    <row r="18" spans="1:10" ht="15.75">
      <c r="A18" s="536"/>
      <c r="B18" s="536" t="s">
        <v>613</v>
      </c>
      <c r="C18" s="532">
        <f t="shared" si="1"/>
        <v>292000</v>
      </c>
      <c r="D18" s="538"/>
      <c r="E18" s="538">
        <v>292000</v>
      </c>
      <c r="F18" s="537"/>
      <c r="G18" s="537"/>
      <c r="H18" s="537"/>
      <c r="I18" s="537"/>
      <c r="J18" s="528" t="s">
        <v>638</v>
      </c>
    </row>
    <row r="19" spans="1:10" ht="47.25">
      <c r="A19" s="536" t="s">
        <v>640</v>
      </c>
      <c r="B19" s="531" t="s">
        <v>641</v>
      </c>
      <c r="C19" s="532">
        <f t="shared" si="1"/>
        <v>18732000</v>
      </c>
      <c r="D19" s="539"/>
      <c r="E19" s="539"/>
      <c r="F19" s="537"/>
      <c r="G19" s="539"/>
      <c r="H19" s="537">
        <v>18732000</v>
      </c>
      <c r="I19" s="537"/>
      <c r="J19" s="528"/>
    </row>
    <row r="20" spans="1:10" ht="31.5">
      <c r="A20" s="536" t="s">
        <v>642</v>
      </c>
      <c r="B20" s="531" t="s">
        <v>643</v>
      </c>
      <c r="C20" s="532">
        <f t="shared" si="1"/>
        <v>5083000</v>
      </c>
      <c r="D20" s="539"/>
      <c r="E20" s="539"/>
      <c r="F20" s="537"/>
      <c r="G20" s="539"/>
      <c r="H20" s="537">
        <v>5083000</v>
      </c>
      <c r="I20" s="537"/>
      <c r="J20" s="528"/>
    </row>
    <row r="21" spans="1:10" ht="31.5">
      <c r="A21" s="536" t="s">
        <v>644</v>
      </c>
      <c r="B21" s="535" t="s">
        <v>645</v>
      </c>
      <c r="C21" s="532">
        <f t="shared" si="1"/>
        <v>50000</v>
      </c>
      <c r="D21" s="539"/>
      <c r="E21" s="539"/>
      <c r="F21" s="537">
        <v>50000</v>
      </c>
      <c r="G21" s="539"/>
      <c r="H21" s="539"/>
      <c r="I21" s="539"/>
      <c r="J21" s="528"/>
    </row>
    <row r="22" spans="1:10" ht="31.5">
      <c r="A22" s="536" t="s">
        <v>646</v>
      </c>
      <c r="B22" s="535" t="s">
        <v>647</v>
      </c>
      <c r="C22" s="532">
        <f t="shared" si="1"/>
        <v>699000</v>
      </c>
      <c r="D22" s="539"/>
      <c r="E22" s="539"/>
      <c r="F22" s="537"/>
      <c r="G22" s="539"/>
      <c r="H22" s="537">
        <v>699000</v>
      </c>
      <c r="I22" s="537"/>
      <c r="J22" s="528"/>
    </row>
    <row r="23" spans="1:10" ht="31.5">
      <c r="A23" s="536" t="s">
        <v>648</v>
      </c>
      <c r="B23" s="540" t="s">
        <v>649</v>
      </c>
      <c r="C23" s="532">
        <f t="shared" si="1"/>
        <v>50000</v>
      </c>
      <c r="D23" s="539"/>
      <c r="E23" s="539"/>
      <c r="F23" s="537">
        <v>50000</v>
      </c>
      <c r="G23" s="539"/>
      <c r="H23" s="537"/>
      <c r="I23" s="537"/>
      <c r="J23" s="528"/>
    </row>
    <row r="24" spans="1:10" ht="47.25">
      <c r="A24" s="536" t="s">
        <v>650</v>
      </c>
      <c r="B24" s="536" t="s">
        <v>651</v>
      </c>
      <c r="C24" s="532">
        <f t="shared" si="1"/>
        <v>1250000</v>
      </c>
      <c r="D24" s="532"/>
      <c r="E24" s="532"/>
      <c r="F24" s="532">
        <v>1250000</v>
      </c>
      <c r="G24" s="532"/>
      <c r="H24" s="532"/>
      <c r="I24" s="532"/>
      <c r="J24" s="528"/>
    </row>
    <row r="25" spans="1:10" ht="18.75" customHeight="1">
      <c r="A25" s="536" t="s">
        <v>652</v>
      </c>
      <c r="B25" s="536" t="s">
        <v>653</v>
      </c>
      <c r="C25" s="532">
        <f t="shared" si="1"/>
        <v>560000</v>
      </c>
      <c r="D25" s="532"/>
      <c r="E25" s="532"/>
      <c r="F25" s="532">
        <v>560000</v>
      </c>
      <c r="G25" s="532"/>
      <c r="H25" s="532"/>
      <c r="I25" s="532"/>
      <c r="J25" s="528"/>
    </row>
    <row r="26" spans="1:10" ht="30" customHeight="1">
      <c r="A26" s="536" t="s">
        <v>654</v>
      </c>
      <c r="B26" s="536" t="s">
        <v>655</v>
      </c>
      <c r="C26" s="532">
        <f t="shared" si="1"/>
        <v>900000</v>
      </c>
      <c r="D26" s="532"/>
      <c r="E26" s="532"/>
      <c r="F26" s="532">
        <v>900000</v>
      </c>
      <c r="G26" s="532"/>
      <c r="H26" s="532"/>
      <c r="I26" s="532"/>
      <c r="J26" s="528"/>
    </row>
    <row r="27" spans="1:10" ht="31.5">
      <c r="A27" s="536" t="s">
        <v>656</v>
      </c>
      <c r="B27" s="536" t="s">
        <v>657</v>
      </c>
      <c r="C27" s="532">
        <f t="shared" si="1"/>
        <v>4000000</v>
      </c>
      <c r="D27" s="532"/>
      <c r="E27" s="532"/>
      <c r="F27" s="532"/>
      <c r="G27" s="532"/>
      <c r="H27" s="532"/>
      <c r="I27" s="532">
        <v>4000000</v>
      </c>
      <c r="J27" s="528"/>
    </row>
    <row r="28" spans="1:10" ht="30">
      <c r="A28" s="528"/>
      <c r="B28" s="528"/>
      <c r="C28" s="529" t="s">
        <v>611</v>
      </c>
      <c r="D28" s="530" t="s">
        <v>612</v>
      </c>
      <c r="E28" s="530" t="s">
        <v>613</v>
      </c>
      <c r="F28" s="530" t="s">
        <v>614</v>
      </c>
      <c r="G28" s="530" t="s">
        <v>356</v>
      </c>
      <c r="H28" s="530" t="s">
        <v>615</v>
      </c>
      <c r="I28" s="530" t="s">
        <v>616</v>
      </c>
      <c r="J28" s="528"/>
    </row>
    <row r="29" spans="1:10" ht="31.5">
      <c r="A29" s="536" t="s">
        <v>658</v>
      </c>
      <c r="B29" s="536" t="s">
        <v>659</v>
      </c>
      <c r="C29" s="532">
        <f t="shared" si="1"/>
        <v>700000</v>
      </c>
      <c r="D29" s="532"/>
      <c r="E29" s="532"/>
      <c r="F29" s="532"/>
      <c r="G29" s="532"/>
      <c r="H29" s="532">
        <v>700000</v>
      </c>
      <c r="I29" s="532"/>
      <c r="J29" s="528"/>
    </row>
    <row r="30" spans="1:10" ht="25.5" customHeight="1">
      <c r="A30" s="536" t="s">
        <v>660</v>
      </c>
      <c r="B30" s="536" t="s">
        <v>661</v>
      </c>
      <c r="C30" s="532">
        <f t="shared" si="1"/>
        <v>14487000</v>
      </c>
      <c r="D30" s="532"/>
      <c r="E30" s="532"/>
      <c r="F30" s="532"/>
      <c r="G30" s="532"/>
      <c r="H30" s="532"/>
      <c r="I30" s="532">
        <v>14487000</v>
      </c>
      <c r="J30" s="528"/>
    </row>
    <row r="31" spans="1:10" ht="78.75">
      <c r="A31" s="536" t="s">
        <v>662</v>
      </c>
      <c r="B31" s="536" t="s">
        <v>663</v>
      </c>
      <c r="C31" s="532">
        <f t="shared" si="1"/>
        <v>19812000</v>
      </c>
      <c r="D31" s="532"/>
      <c r="E31" s="532"/>
      <c r="F31" s="532"/>
      <c r="G31" s="532"/>
      <c r="H31" s="532">
        <v>19812000</v>
      </c>
      <c r="I31" s="532"/>
      <c r="J31" s="528"/>
    </row>
    <row r="32" spans="1:10" ht="31.5">
      <c r="A32" s="536" t="s">
        <v>664</v>
      </c>
      <c r="B32" s="536" t="s">
        <v>665</v>
      </c>
      <c r="C32" s="532">
        <f t="shared" si="1"/>
        <v>120000</v>
      </c>
      <c r="D32" s="532"/>
      <c r="E32" s="532"/>
      <c r="F32" s="532">
        <v>120000</v>
      </c>
      <c r="G32" s="532"/>
      <c r="H32" s="532"/>
      <c r="I32" s="532"/>
      <c r="J32" s="528"/>
    </row>
    <row r="33" spans="1:10" ht="31.5">
      <c r="A33" s="536" t="s">
        <v>666</v>
      </c>
      <c r="B33" s="536" t="s">
        <v>667</v>
      </c>
      <c r="C33" s="532">
        <f t="shared" si="1"/>
        <v>200000</v>
      </c>
      <c r="D33" s="532"/>
      <c r="E33" s="532"/>
      <c r="F33" s="532">
        <v>200000</v>
      </c>
      <c r="G33" s="532"/>
      <c r="H33" s="532"/>
      <c r="I33" s="532"/>
      <c r="J33" s="528"/>
    </row>
    <row r="34" spans="1:10" ht="63">
      <c r="A34" s="536" t="s">
        <v>668</v>
      </c>
      <c r="B34" s="536" t="s">
        <v>669</v>
      </c>
      <c r="C34" s="532">
        <f t="shared" si="1"/>
        <v>540000</v>
      </c>
      <c r="D34" s="532"/>
      <c r="E34" s="532"/>
      <c r="F34" s="532">
        <v>540000</v>
      </c>
      <c r="G34" s="532"/>
      <c r="H34" s="532"/>
      <c r="I34" s="532"/>
      <c r="J34" s="528"/>
    </row>
    <row r="35" spans="1:10" ht="47.25">
      <c r="A35" s="536" t="s">
        <v>670</v>
      </c>
      <c r="B35" s="536" t="s">
        <v>671</v>
      </c>
      <c r="C35" s="532">
        <f t="shared" si="1"/>
        <v>320000</v>
      </c>
      <c r="D35" s="532"/>
      <c r="E35" s="532"/>
      <c r="F35" s="532">
        <v>320000</v>
      </c>
      <c r="G35" s="532"/>
      <c r="H35" s="532"/>
      <c r="I35" s="532"/>
      <c r="J35" s="528"/>
    </row>
    <row r="36" spans="1:10" ht="47.25">
      <c r="A36" s="536" t="s">
        <v>672</v>
      </c>
      <c r="B36" s="536" t="s">
        <v>673</v>
      </c>
      <c r="C36" s="532">
        <f t="shared" si="1"/>
        <v>865000</v>
      </c>
      <c r="D36" s="532"/>
      <c r="E36" s="532"/>
      <c r="F36" s="532">
        <v>865000</v>
      </c>
      <c r="G36" s="532"/>
      <c r="H36" s="532"/>
      <c r="I36" s="532"/>
      <c r="J36" s="528"/>
    </row>
    <row r="37" spans="1:10" ht="31.5">
      <c r="A37" s="536" t="s">
        <v>674</v>
      </c>
      <c r="B37" s="536" t="s">
        <v>675</v>
      </c>
      <c r="C37" s="532">
        <f t="shared" si="1"/>
        <v>1247000</v>
      </c>
      <c r="D37" s="532"/>
      <c r="E37" s="532"/>
      <c r="F37" s="532">
        <v>1247000</v>
      </c>
      <c r="G37" s="532"/>
      <c r="H37" s="532"/>
      <c r="I37" s="532"/>
      <c r="J37" s="528"/>
    </row>
    <row r="38" spans="1:10" ht="31.5">
      <c r="A38" s="536" t="s">
        <v>676</v>
      </c>
      <c r="B38" s="536" t="s">
        <v>677</v>
      </c>
      <c r="C38" s="532">
        <f t="shared" si="1"/>
        <v>2413000</v>
      </c>
      <c r="D38" s="532"/>
      <c r="E38" s="532"/>
      <c r="F38" s="532"/>
      <c r="G38" s="532"/>
      <c r="H38" s="532">
        <v>2413000</v>
      </c>
      <c r="I38" s="532"/>
      <c r="J38" s="528"/>
    </row>
    <row r="39" spans="1:10" ht="31.5">
      <c r="A39" s="536" t="s">
        <v>678</v>
      </c>
      <c r="B39" s="536" t="s">
        <v>679</v>
      </c>
      <c r="C39" s="532">
        <f t="shared" si="1"/>
        <v>3277000</v>
      </c>
      <c r="D39" s="532"/>
      <c r="E39" s="532"/>
      <c r="F39" s="532">
        <v>3277000</v>
      </c>
      <c r="G39" s="532"/>
      <c r="H39" s="532"/>
      <c r="I39" s="532"/>
      <c r="J39" s="528"/>
    </row>
    <row r="40" spans="1:10" ht="31.5">
      <c r="A40" s="536" t="s">
        <v>680</v>
      </c>
      <c r="B40" s="536" t="s">
        <v>681</v>
      </c>
      <c r="C40" s="532">
        <f t="shared" si="1"/>
        <v>516000</v>
      </c>
      <c r="D40" s="532"/>
      <c r="E40" s="532"/>
      <c r="F40" s="532"/>
      <c r="G40" s="532">
        <v>516000</v>
      </c>
      <c r="H40" s="532"/>
      <c r="I40" s="532"/>
      <c r="J40" s="528"/>
    </row>
    <row r="41" spans="1:10" ht="31.5">
      <c r="A41" s="536" t="s">
        <v>682</v>
      </c>
      <c r="B41" s="536" t="s">
        <v>683</v>
      </c>
      <c r="C41" s="532">
        <f t="shared" si="1"/>
        <v>1726000</v>
      </c>
      <c r="D41" s="532"/>
      <c r="E41" s="532"/>
      <c r="F41" s="532"/>
      <c r="G41" s="532"/>
      <c r="H41" s="532">
        <v>1726000</v>
      </c>
      <c r="I41" s="532"/>
      <c r="J41" s="528"/>
    </row>
    <row r="42" spans="1:10" ht="31.5">
      <c r="A42" s="536" t="s">
        <v>684</v>
      </c>
      <c r="B42" s="536" t="s">
        <v>559</v>
      </c>
      <c r="C42" s="532">
        <f t="shared" si="1"/>
        <v>200000000</v>
      </c>
      <c r="D42" s="532"/>
      <c r="E42" s="532"/>
      <c r="F42" s="532"/>
      <c r="G42" s="532"/>
      <c r="H42" s="532"/>
      <c r="I42" s="532">
        <v>200000000</v>
      </c>
      <c r="J42" s="528"/>
    </row>
    <row r="43" spans="1:10" ht="31.5">
      <c r="A43" s="536" t="s">
        <v>685</v>
      </c>
      <c r="B43" s="536" t="s">
        <v>686</v>
      </c>
      <c r="C43" s="532">
        <f t="shared" si="1"/>
        <v>525000</v>
      </c>
      <c r="D43" s="532">
        <v>410000</v>
      </c>
      <c r="E43" s="532">
        <v>115000</v>
      </c>
      <c r="F43" s="532"/>
      <c r="G43" s="532"/>
      <c r="H43" s="532"/>
      <c r="I43" s="532"/>
      <c r="J43" s="528"/>
    </row>
    <row r="44" spans="1:10" ht="31.5">
      <c r="A44" s="536" t="s">
        <v>687</v>
      </c>
      <c r="B44" s="536" t="s">
        <v>688</v>
      </c>
      <c r="C44" s="532">
        <f t="shared" si="1"/>
        <v>13182600</v>
      </c>
      <c r="D44" s="532"/>
      <c r="E44" s="532"/>
      <c r="F44" s="532">
        <v>13182600</v>
      </c>
      <c r="G44" s="532"/>
      <c r="H44" s="532"/>
      <c r="I44" s="532"/>
      <c r="J44" s="528"/>
    </row>
    <row r="45" spans="1:10" ht="31.5">
      <c r="A45" s="536" t="s">
        <v>689</v>
      </c>
      <c r="B45" s="536" t="s">
        <v>555</v>
      </c>
      <c r="C45" s="532">
        <f t="shared" si="1"/>
        <v>6700000</v>
      </c>
      <c r="D45" s="532"/>
      <c r="E45" s="532"/>
      <c r="F45" s="532"/>
      <c r="G45" s="532">
        <v>6700000</v>
      </c>
      <c r="H45" s="532"/>
      <c r="I45" s="532"/>
      <c r="J45" s="528"/>
    </row>
    <row r="46" spans="1:10" ht="31.5">
      <c r="A46" s="536" t="s">
        <v>690</v>
      </c>
      <c r="B46" s="536" t="s">
        <v>691</v>
      </c>
      <c r="C46" s="532">
        <f t="shared" si="1"/>
        <v>666000</v>
      </c>
      <c r="D46" s="532"/>
      <c r="E46" s="532"/>
      <c r="F46" s="532">
        <v>666000</v>
      </c>
      <c r="G46" s="532"/>
      <c r="H46" s="532"/>
      <c r="I46" s="532"/>
      <c r="J46" s="528"/>
    </row>
    <row r="47" spans="1:10" ht="31.5">
      <c r="A47" s="536" t="s">
        <v>692</v>
      </c>
      <c r="B47" s="536" t="s">
        <v>693</v>
      </c>
      <c r="C47" s="532">
        <f t="shared" si="1"/>
        <v>3175000</v>
      </c>
      <c r="D47" s="532"/>
      <c r="E47" s="532"/>
      <c r="F47" s="532">
        <v>3175000</v>
      </c>
      <c r="G47" s="532"/>
      <c r="H47" s="532"/>
      <c r="I47" s="532"/>
      <c r="J47" s="528"/>
    </row>
    <row r="48" spans="1:10" ht="31.5">
      <c r="A48" s="536" t="s">
        <v>694</v>
      </c>
      <c r="B48" s="536" t="s">
        <v>695</v>
      </c>
      <c r="C48" s="532">
        <f t="shared" si="1"/>
        <v>889000</v>
      </c>
      <c r="D48" s="532"/>
      <c r="E48" s="532"/>
      <c r="F48" s="532"/>
      <c r="G48" s="532"/>
      <c r="H48" s="532">
        <v>889000</v>
      </c>
      <c r="I48" s="532"/>
      <c r="J48" s="528"/>
    </row>
    <row r="49" spans="1:10" ht="15.75">
      <c r="A49" s="536"/>
      <c r="B49" s="536"/>
      <c r="C49" s="532"/>
      <c r="D49" s="532"/>
      <c r="E49" s="532"/>
      <c r="F49" s="532"/>
      <c r="G49" s="532"/>
      <c r="H49" s="532"/>
      <c r="I49" s="532"/>
      <c r="J49" s="528"/>
    </row>
    <row r="50" spans="1:10" ht="30">
      <c r="A50" s="528"/>
      <c r="B50" s="528"/>
      <c r="C50" s="529" t="s">
        <v>611</v>
      </c>
      <c r="D50" s="530" t="s">
        <v>612</v>
      </c>
      <c r="E50" s="530" t="s">
        <v>613</v>
      </c>
      <c r="F50" s="530" t="s">
        <v>614</v>
      </c>
      <c r="G50" s="530" t="s">
        <v>356</v>
      </c>
      <c r="H50" s="530" t="s">
        <v>615</v>
      </c>
      <c r="I50" s="530" t="s">
        <v>616</v>
      </c>
      <c r="J50" s="528"/>
    </row>
    <row r="51" spans="1:10" ht="47.25">
      <c r="A51" s="536" t="s">
        <v>696</v>
      </c>
      <c r="B51" s="536" t="s">
        <v>697</v>
      </c>
      <c r="C51" s="532">
        <f t="shared" si="1"/>
        <v>675000</v>
      </c>
      <c r="D51" s="532"/>
      <c r="E51" s="532"/>
      <c r="F51" s="532">
        <v>675000</v>
      </c>
      <c r="G51" s="532"/>
      <c r="H51" s="532"/>
      <c r="I51" s="532"/>
      <c r="J51" s="528"/>
    </row>
    <row r="52" spans="1:10" ht="31.5">
      <c r="A52" s="536" t="s">
        <v>698</v>
      </c>
      <c r="B52" s="536" t="s">
        <v>699</v>
      </c>
      <c r="C52" s="532">
        <f t="shared" si="1"/>
        <v>537000</v>
      </c>
      <c r="D52" s="532"/>
      <c r="E52" s="532"/>
      <c r="F52" s="532">
        <v>537000</v>
      </c>
      <c r="G52" s="532"/>
      <c r="H52" s="532"/>
      <c r="I52" s="532"/>
      <c r="J52" s="528"/>
    </row>
    <row r="53" spans="1:10" ht="31.5">
      <c r="A53" s="536" t="s">
        <v>700</v>
      </c>
      <c r="B53" s="536" t="s">
        <v>701</v>
      </c>
      <c r="C53" s="532">
        <f t="shared" si="1"/>
        <v>3000000</v>
      </c>
      <c r="D53" s="532"/>
      <c r="E53" s="532"/>
      <c r="F53" s="532">
        <v>3000000</v>
      </c>
      <c r="G53" s="532"/>
      <c r="H53" s="532"/>
      <c r="I53" s="532"/>
      <c r="J53" s="528"/>
    </row>
    <row r="54" spans="1:10" ht="94.5">
      <c r="A54" s="536" t="s">
        <v>702</v>
      </c>
      <c r="B54" s="536" t="s">
        <v>703</v>
      </c>
      <c r="C54" s="532">
        <f t="shared" si="1"/>
        <v>1500000</v>
      </c>
      <c r="D54" s="532"/>
      <c r="E54" s="532"/>
      <c r="F54" s="532"/>
      <c r="G54" s="532"/>
      <c r="H54" s="532">
        <v>1500000</v>
      </c>
      <c r="I54" s="532"/>
      <c r="J54" s="528"/>
    </row>
    <row r="55" spans="1:10" ht="31.5">
      <c r="A55" s="536" t="s">
        <v>704</v>
      </c>
      <c r="B55" s="536" t="s">
        <v>705</v>
      </c>
      <c r="C55" s="532">
        <f t="shared" si="1"/>
        <v>23559000</v>
      </c>
      <c r="D55" s="532"/>
      <c r="E55" s="532"/>
      <c r="F55" s="532"/>
      <c r="G55" s="532">
        <v>23559000</v>
      </c>
      <c r="H55" s="532"/>
      <c r="I55" s="532"/>
      <c r="J55" s="528"/>
    </row>
    <row r="56" spans="1:10" ht="31.5">
      <c r="A56" s="536" t="s">
        <v>706</v>
      </c>
      <c r="B56" s="536" t="s">
        <v>558</v>
      </c>
      <c r="C56" s="532">
        <f t="shared" si="1"/>
        <v>2500000</v>
      </c>
      <c r="D56" s="532"/>
      <c r="E56" s="532"/>
      <c r="F56" s="532"/>
      <c r="G56" s="532"/>
      <c r="H56" s="532"/>
      <c r="I56" s="532">
        <v>2500000</v>
      </c>
      <c r="J56" s="528"/>
    </row>
    <row r="57" spans="1:10" ht="31.5">
      <c r="A57" s="536" t="s">
        <v>707</v>
      </c>
      <c r="B57" s="536" t="s">
        <v>708</v>
      </c>
      <c r="C57" s="532">
        <f t="shared" si="1"/>
        <v>2643000</v>
      </c>
      <c r="D57" s="532"/>
      <c r="E57" s="532"/>
      <c r="F57" s="532">
        <v>2643000</v>
      </c>
      <c r="G57" s="532"/>
      <c r="H57" s="532"/>
      <c r="I57" s="532"/>
      <c r="J57" s="528"/>
    </row>
    <row r="58" spans="1:10" ht="31.5">
      <c r="A58" s="536" t="s">
        <v>709</v>
      </c>
      <c r="B58" s="536" t="s">
        <v>710</v>
      </c>
      <c r="C58" s="532">
        <f t="shared" si="1"/>
        <v>3189000</v>
      </c>
      <c r="D58" s="532"/>
      <c r="E58" s="532"/>
      <c r="F58" s="532">
        <v>3189000</v>
      </c>
      <c r="G58" s="532"/>
      <c r="H58" s="532"/>
      <c r="I58" s="532"/>
      <c r="J58" s="528"/>
    </row>
    <row r="59" spans="1:10" ht="31.5">
      <c r="A59" s="536" t="s">
        <v>711</v>
      </c>
      <c r="B59" s="536" t="s">
        <v>712</v>
      </c>
      <c r="C59" s="532">
        <f t="shared" si="1"/>
        <v>300000</v>
      </c>
      <c r="D59" s="532"/>
      <c r="E59" s="532"/>
      <c r="F59" s="532">
        <v>300000</v>
      </c>
      <c r="G59" s="532"/>
      <c r="H59" s="532"/>
      <c r="I59" s="532"/>
      <c r="J59" s="528"/>
    </row>
    <row r="60" spans="1:10" ht="31.5">
      <c r="A60" s="536" t="s">
        <v>713</v>
      </c>
      <c r="B60" s="536" t="s">
        <v>714</v>
      </c>
      <c r="C60" s="532">
        <f t="shared" si="1"/>
        <v>1000000</v>
      </c>
      <c r="D60" s="532"/>
      <c r="E60" s="532"/>
      <c r="F60" s="532">
        <v>1000000</v>
      </c>
      <c r="G60" s="532"/>
      <c r="H60" s="532"/>
      <c r="I60" s="532"/>
      <c r="J60" s="528"/>
    </row>
    <row r="61" spans="1:10" ht="78.75">
      <c r="A61" s="536" t="s">
        <v>715</v>
      </c>
      <c r="B61" s="536" t="s">
        <v>716</v>
      </c>
      <c r="C61" s="532">
        <f t="shared" si="1"/>
        <v>1588000</v>
      </c>
      <c r="D61" s="532"/>
      <c r="E61" s="532"/>
      <c r="F61" s="532">
        <v>1588000</v>
      </c>
      <c r="G61" s="532"/>
      <c r="H61" s="532"/>
      <c r="I61" s="532"/>
      <c r="J61" s="528"/>
    </row>
    <row r="62" spans="1:10" ht="94.5">
      <c r="A62" s="536" t="s">
        <v>717</v>
      </c>
      <c r="B62" s="536" t="s">
        <v>718</v>
      </c>
      <c r="C62" s="532">
        <f t="shared" si="1"/>
        <v>350000</v>
      </c>
      <c r="D62" s="532"/>
      <c r="E62" s="532"/>
      <c r="F62" s="532">
        <v>350000</v>
      </c>
      <c r="G62" s="532"/>
      <c r="H62" s="532"/>
      <c r="I62" s="532"/>
      <c r="J62" s="528"/>
    </row>
    <row r="63" spans="1:10" ht="31.5">
      <c r="A63" s="536" t="s">
        <v>719</v>
      </c>
      <c r="B63" s="536" t="s">
        <v>720</v>
      </c>
      <c r="C63" s="532">
        <f t="shared" si="1"/>
        <v>30000000</v>
      </c>
      <c r="D63" s="532"/>
      <c r="E63" s="532"/>
      <c r="F63" s="532"/>
      <c r="G63" s="532"/>
      <c r="H63" s="532">
        <v>30000000</v>
      </c>
      <c r="I63" s="532"/>
      <c r="J63" s="528"/>
    </row>
    <row r="64" spans="1:10" ht="31.5">
      <c r="A64" s="536" t="s">
        <v>721</v>
      </c>
      <c r="B64" s="536" t="s">
        <v>722</v>
      </c>
      <c r="C64" s="532">
        <f t="shared" si="1"/>
        <v>870000</v>
      </c>
      <c r="D64" s="532"/>
      <c r="E64" s="532"/>
      <c r="F64" s="532">
        <v>870000</v>
      </c>
      <c r="G64" s="532"/>
      <c r="H64" s="532"/>
      <c r="I64" s="532"/>
      <c r="J64" s="528"/>
    </row>
    <row r="65" spans="1:10" ht="63">
      <c r="A65" s="536" t="s">
        <v>723</v>
      </c>
      <c r="B65" s="536" t="s">
        <v>557</v>
      </c>
      <c r="C65" s="532">
        <f t="shared" si="1"/>
        <v>9000000</v>
      </c>
      <c r="D65" s="532"/>
      <c r="E65" s="532"/>
      <c r="F65" s="532"/>
      <c r="G65" s="532"/>
      <c r="H65" s="532"/>
      <c r="I65" s="532">
        <v>9000000</v>
      </c>
      <c r="J65" s="528"/>
    </row>
    <row r="66" spans="1:10" ht="31.5">
      <c r="A66" s="536" t="s">
        <v>724</v>
      </c>
      <c r="B66" s="536" t="s">
        <v>725</v>
      </c>
      <c r="C66" s="532">
        <f t="shared" si="1"/>
        <v>2000000</v>
      </c>
      <c r="D66" s="532"/>
      <c r="E66" s="532"/>
      <c r="F66" s="532"/>
      <c r="G66" s="532"/>
      <c r="H66" s="532">
        <v>2000000</v>
      </c>
      <c r="I66" s="532"/>
      <c r="J66" s="528"/>
    </row>
    <row r="67" spans="1:10" ht="47.25">
      <c r="A67" s="536" t="s">
        <v>726</v>
      </c>
      <c r="B67" s="541" t="s">
        <v>727</v>
      </c>
      <c r="C67" s="532">
        <f t="shared" si="1"/>
        <v>7209000</v>
      </c>
      <c r="D67" s="532"/>
      <c r="E67" s="532"/>
      <c r="F67" s="532"/>
      <c r="G67" s="532">
        <v>7209000</v>
      </c>
      <c r="H67" s="532"/>
      <c r="I67" s="532"/>
      <c r="J67" s="528"/>
    </row>
    <row r="68" spans="3:10" ht="12.75">
      <c r="C68" s="542">
        <f aca="true" t="shared" si="2" ref="C68:I68">SUM(C4:C67)</f>
        <v>405916600</v>
      </c>
      <c r="D68" s="542">
        <f t="shared" si="2"/>
        <v>5538000</v>
      </c>
      <c r="E68" s="542">
        <f t="shared" si="2"/>
        <v>1501000</v>
      </c>
      <c r="F68" s="542">
        <f t="shared" si="2"/>
        <v>42418600</v>
      </c>
      <c r="G68" s="542">
        <f t="shared" si="2"/>
        <v>37984000</v>
      </c>
      <c r="H68" s="542">
        <f t="shared" si="2"/>
        <v>88488000</v>
      </c>
      <c r="I68" s="542">
        <f t="shared" si="2"/>
        <v>229987000</v>
      </c>
      <c r="J68" s="5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2" manualBreakCount="2">
    <brk id="27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">
      <selection activeCell="F1" sqref="F1"/>
    </sheetView>
  </sheetViews>
  <sheetFormatPr defaultColWidth="9.00390625" defaultRowHeight="12.75"/>
  <cols>
    <col min="1" max="1" width="9.50390625" style="114" customWidth="1"/>
    <col min="2" max="2" width="54.625" style="114" customWidth="1"/>
    <col min="3" max="3" width="14.625" style="115" customWidth="1"/>
    <col min="4" max="4" width="13.125" style="115" customWidth="1"/>
    <col min="5" max="5" width="12.875" style="115" customWidth="1"/>
    <col min="6" max="6" width="13.50390625" style="115" customWidth="1"/>
    <col min="7" max="7" width="11.875" style="124" bestFit="1" customWidth="1"/>
    <col min="8" max="16384" width="9.375" style="124" customWidth="1"/>
  </cols>
  <sheetData>
    <row r="1" ht="15.75">
      <c r="F1" s="562" t="s">
        <v>731</v>
      </c>
    </row>
    <row r="2" spans="1:6" ht="15.75" customHeight="1">
      <c r="A2" s="573" t="s">
        <v>7</v>
      </c>
      <c r="B2" s="573"/>
      <c r="C2" s="573"/>
      <c r="D2" s="573"/>
      <c r="E2" s="573"/>
      <c r="F2" s="573"/>
    </row>
    <row r="3" spans="1:6" ht="15.75" customHeight="1" thickBot="1">
      <c r="A3" s="569" t="s">
        <v>107</v>
      </c>
      <c r="B3" s="569"/>
      <c r="C3" s="104"/>
      <c r="D3" s="104"/>
      <c r="E3" s="104"/>
      <c r="F3" s="104" t="s">
        <v>456</v>
      </c>
    </row>
    <row r="4" spans="1:6" ht="37.5" customHeight="1" thickBot="1">
      <c r="A4" s="574" t="s">
        <v>55</v>
      </c>
      <c r="B4" s="576" t="s">
        <v>9</v>
      </c>
      <c r="C4" s="567" t="s">
        <v>416</v>
      </c>
      <c r="D4" s="567"/>
      <c r="E4" s="567"/>
      <c r="F4" s="568"/>
    </row>
    <row r="5" spans="1:6" s="125" customFormat="1" ht="32.25" customHeight="1" thickBot="1">
      <c r="A5" s="575"/>
      <c r="B5" s="577"/>
      <c r="C5" s="448" t="s">
        <v>478</v>
      </c>
      <c r="D5" s="446" t="s">
        <v>476</v>
      </c>
      <c r="E5" s="446" t="s">
        <v>477</v>
      </c>
      <c r="F5" s="448" t="s">
        <v>476</v>
      </c>
    </row>
    <row r="6" spans="1:6" s="126" customFormat="1" ht="12" customHeight="1" thickBot="1">
      <c r="A6" s="15" t="s">
        <v>10</v>
      </c>
      <c r="B6" s="16" t="s">
        <v>140</v>
      </c>
      <c r="C6" s="96">
        <f>+C7+C8+C9+C10+C11+C12</f>
        <v>159423863</v>
      </c>
      <c r="D6" s="96">
        <f>+D7+D8+D9+D10+D11+D12</f>
        <v>159423863</v>
      </c>
      <c r="E6" s="96">
        <f>+E7+E8+E9+E10+E11+E12</f>
        <v>0</v>
      </c>
      <c r="F6" s="96">
        <f>+F7+F8+F9+F10+F11+F12</f>
        <v>159423863</v>
      </c>
    </row>
    <row r="7" spans="1:6" s="126" customFormat="1" ht="12" customHeight="1">
      <c r="A7" s="13" t="s">
        <v>79</v>
      </c>
      <c r="B7" s="127" t="s">
        <v>141</v>
      </c>
      <c r="C7" s="98">
        <f>'önkorm ÖNMAGA 2016'!C9</f>
        <v>269240</v>
      </c>
      <c r="D7" s="98">
        <f>'önkorm ÖNMAGA 2016'!D9</f>
        <v>269240</v>
      </c>
      <c r="E7" s="98">
        <f>'önkorm ÖNMAGA 2016'!E9</f>
        <v>0</v>
      </c>
      <c r="F7" s="98">
        <f>SUM(D7:E7)</f>
        <v>269240</v>
      </c>
    </row>
    <row r="8" spans="1:6" s="126" customFormat="1" ht="12" customHeight="1">
      <c r="A8" s="12" t="s">
        <v>80</v>
      </c>
      <c r="B8" s="128" t="s">
        <v>142</v>
      </c>
      <c r="C8" s="98">
        <f>'önkorm ÖNMAGA 2016'!C10</f>
        <v>109059500</v>
      </c>
      <c r="D8" s="98">
        <f>'önkorm ÖNMAGA 2016'!D10</f>
        <v>109059500</v>
      </c>
      <c r="E8" s="98">
        <f>'önkorm ÖNMAGA 2016'!E10</f>
        <v>0</v>
      </c>
      <c r="F8" s="98">
        <f>SUM(D8:E8)</f>
        <v>109059500</v>
      </c>
    </row>
    <row r="9" spans="1:6" s="126" customFormat="1" ht="12" customHeight="1">
      <c r="A9" s="12" t="s">
        <v>81</v>
      </c>
      <c r="B9" s="128" t="s">
        <v>143</v>
      </c>
      <c r="C9" s="98">
        <f>'önkorm ÖNMAGA 2016'!C11</f>
        <v>43602823</v>
      </c>
      <c r="D9" s="98">
        <f>'önkorm ÖNMAGA 2016'!D11</f>
        <v>43602823</v>
      </c>
      <c r="E9" s="98">
        <f>'önkorm ÖNMAGA 2016'!E11</f>
        <v>0</v>
      </c>
      <c r="F9" s="98">
        <f>SUM(D9:E9)</f>
        <v>43602823</v>
      </c>
    </row>
    <row r="10" spans="1:6" s="126" customFormat="1" ht="12" customHeight="1">
      <c r="A10" s="12" t="s">
        <v>82</v>
      </c>
      <c r="B10" s="128" t="s">
        <v>144</v>
      </c>
      <c r="C10" s="98">
        <f>'önkorm ÖNMAGA 2016'!C12</f>
        <v>6492300</v>
      </c>
      <c r="D10" s="98">
        <f>'önkorm ÖNMAGA 2016'!D12</f>
        <v>6492300</v>
      </c>
      <c r="E10" s="98">
        <f>'önkorm ÖNMAGA 2016'!E12</f>
        <v>0</v>
      </c>
      <c r="F10" s="98">
        <f>SUM(D10:E10)</f>
        <v>6492300</v>
      </c>
    </row>
    <row r="11" spans="1:6" s="126" customFormat="1" ht="12" customHeight="1">
      <c r="A11" s="12" t="s">
        <v>104</v>
      </c>
      <c r="B11" s="128" t="s">
        <v>145</v>
      </c>
      <c r="C11" s="98">
        <f>'önkorm ÖNMAGA 2016'!C13</f>
        <v>0</v>
      </c>
      <c r="D11" s="98">
        <f>'önkorm ÖNMAGA 2016'!D13</f>
        <v>0</v>
      </c>
      <c r="E11" s="98">
        <f>'önkorm ÖNMAGA 2016'!E13</f>
        <v>0</v>
      </c>
      <c r="F11" s="98">
        <f>SUM(D11:E11)</f>
        <v>0</v>
      </c>
    </row>
    <row r="12" spans="1:6" s="126" customFormat="1" ht="12" customHeight="1" thickBot="1">
      <c r="A12" s="14" t="s">
        <v>83</v>
      </c>
      <c r="B12" s="129" t="s">
        <v>146</v>
      </c>
      <c r="C12" s="98">
        <f>D12+E12+F12</f>
        <v>0</v>
      </c>
      <c r="D12" s="97"/>
      <c r="E12" s="97"/>
      <c r="F12" s="97"/>
    </row>
    <row r="13" spans="1:6" s="126" customFormat="1" ht="12" customHeight="1" thickBot="1">
      <c r="A13" s="15" t="s">
        <v>11</v>
      </c>
      <c r="B13" s="91" t="s">
        <v>147</v>
      </c>
      <c r="C13" s="96">
        <f>+C14+C15+C16+C17+C18</f>
        <v>18728000</v>
      </c>
      <c r="D13" s="96">
        <f>+D14+D15+D16+D17+D18</f>
        <v>18728000</v>
      </c>
      <c r="E13" s="96">
        <f>+E14+E15+E16+E17+E18</f>
        <v>52948450</v>
      </c>
      <c r="F13" s="96">
        <f>+F14+F15+F16+F17+F18</f>
        <v>71676450</v>
      </c>
    </row>
    <row r="14" spans="1:6" s="126" customFormat="1" ht="12" customHeight="1">
      <c r="A14" s="13" t="s">
        <v>85</v>
      </c>
      <c r="B14" s="127" t="s">
        <v>148</v>
      </c>
      <c r="C14" s="98">
        <f>'önkorm ÖNMAGA 2016'!C16+'hivatal 2016'!C20+Óvoda!C20+Önó!C20+'Műv ház'!C20+GAMESZ!C20</f>
        <v>0</v>
      </c>
      <c r="D14" s="98">
        <f>'önkorm ÖNMAGA 2016'!D16+'hivatal 2016'!D20+Óvoda!D20+Önó!D20+'Műv ház'!D20+GAMESZ!D20</f>
        <v>0</v>
      </c>
      <c r="E14" s="98">
        <f>'önkorm ÖNMAGA 2016'!E16+'hivatal 2016'!E20+Óvoda!E20+Önó!E20+'Műv ház'!E20+GAMESZ!E20</f>
        <v>0</v>
      </c>
      <c r="F14" s="98">
        <f aca="true" t="shared" si="0" ref="F14:F19">SUM(D14:E14)</f>
        <v>0</v>
      </c>
    </row>
    <row r="15" spans="1:6" s="126" customFormat="1" ht="12" customHeight="1">
      <c r="A15" s="12" t="s">
        <v>86</v>
      </c>
      <c r="B15" s="128" t="s">
        <v>149</v>
      </c>
      <c r="C15" s="98">
        <f>'önkorm ÖNMAGA 2016'!C17+'hivatal 2016'!C21+Óvoda!C21+Önó!C21+'Műv ház'!C21+GAMESZ!C21</f>
        <v>0</v>
      </c>
      <c r="D15" s="98">
        <f>'önkorm ÖNMAGA 2016'!D17+'hivatal 2016'!D21+Óvoda!D21+Önó!D21+'Műv ház'!D21+GAMESZ!D21</f>
        <v>0</v>
      </c>
      <c r="E15" s="98">
        <f>'önkorm ÖNMAGA 2016'!E17+'hivatal 2016'!E21+Óvoda!E21+Önó!E21+'Műv ház'!E21+GAMESZ!E21</f>
        <v>0</v>
      </c>
      <c r="F15" s="98">
        <f t="shared" si="0"/>
        <v>0</v>
      </c>
    </row>
    <row r="16" spans="1:6" s="126" customFormat="1" ht="12" customHeight="1">
      <c r="A16" s="12" t="s">
        <v>87</v>
      </c>
      <c r="B16" s="128" t="s">
        <v>329</v>
      </c>
      <c r="C16" s="98"/>
      <c r="D16" s="98"/>
      <c r="E16" s="98">
        <f>'önkorm ÖNMAGA 2016'!E18+'hivatal 2016'!E22+Óvoda!E22+Önó!E22+'Műv ház'!E22+GAMESZ!E22</f>
        <v>0</v>
      </c>
      <c r="F16" s="98">
        <f t="shared" si="0"/>
        <v>0</v>
      </c>
    </row>
    <row r="17" spans="1:6" s="126" customFormat="1" ht="12" customHeight="1">
      <c r="A17" s="12" t="s">
        <v>88</v>
      </c>
      <c r="B17" s="128" t="s">
        <v>330</v>
      </c>
      <c r="C17" s="98">
        <f>'önkorm ÖNMAGA 2016'!C19+'hivatal 2016'!C23+Óvoda!C23+Önó!C23+'Műv ház'!C23+GAMESZ!C23</f>
        <v>0</v>
      </c>
      <c r="D17" s="98">
        <f>'önkorm ÖNMAGA 2016'!D19+'hivatal 2016'!D23+Óvoda!D23+Önó!D23+'Műv ház'!D23+GAMESZ!D23</f>
        <v>0</v>
      </c>
      <c r="E17" s="98">
        <f>'önkorm ÖNMAGA 2016'!E19+'hivatal 2016'!E23+Óvoda!E23+Önó!E23+'Műv ház'!E23+GAMESZ!E23</f>
        <v>0</v>
      </c>
      <c r="F17" s="98">
        <f t="shared" si="0"/>
        <v>0</v>
      </c>
    </row>
    <row r="18" spans="1:6" s="126" customFormat="1" ht="12" customHeight="1">
      <c r="A18" s="12" t="s">
        <v>89</v>
      </c>
      <c r="B18" s="128" t="s">
        <v>150</v>
      </c>
      <c r="C18" s="98">
        <f>'önkorm ÖNMAGA 2016'!C20+'hivatal 2016'!C24+Óvoda!C24+Önó!C24+'Műv ház'!C24+GAMESZ!C24</f>
        <v>18728000</v>
      </c>
      <c r="D18" s="98">
        <f>'önkorm ÖNMAGA 2016'!D20+'hivatal 2016'!D24+Óvoda!D24+Önó!D24+'Műv ház'!D24+GAMESZ!D24</f>
        <v>18728000</v>
      </c>
      <c r="E18" s="98">
        <f>'önkorm ÖNMAGA 2016'!E20+'hivatal 2016'!E24+Óvoda!E24+Önó!E24+'Műv ház'!E24+GAMESZ!E24</f>
        <v>52948450</v>
      </c>
      <c r="F18" s="98">
        <f t="shared" si="0"/>
        <v>71676450</v>
      </c>
    </row>
    <row r="19" spans="1:6" s="126" customFormat="1" ht="12" customHeight="1" thickBot="1">
      <c r="A19" s="14" t="s">
        <v>98</v>
      </c>
      <c r="B19" s="129" t="s">
        <v>151</v>
      </c>
      <c r="C19" s="98">
        <f>'önkorm ÖNMAGA 2016'!C21+'hivatal 2016'!C25+Óvoda!C25+Önó!C25+'Műv ház'!C25+GAMESZ!C25</f>
        <v>0</v>
      </c>
      <c r="D19" s="98">
        <f>'önkorm ÖNMAGA 2016'!D21+'hivatal 2016'!D25+Óvoda!D25+Önó!D25+'Műv ház'!D25+GAMESZ!D25</f>
        <v>0</v>
      </c>
      <c r="E19" s="98">
        <f>'önkorm ÖNMAGA 2016'!E21+'hivatal 2016'!E25+Óvoda!E25+Önó!E25+'Műv ház'!E25+GAMESZ!E25</f>
        <v>0</v>
      </c>
      <c r="F19" s="98">
        <f t="shared" si="0"/>
        <v>0</v>
      </c>
    </row>
    <row r="20" spans="1:6" s="126" customFormat="1" ht="12" customHeight="1" thickBot="1">
      <c r="A20" s="15" t="s">
        <v>12</v>
      </c>
      <c r="B20" s="16" t="s">
        <v>152</v>
      </c>
      <c r="C20" s="96">
        <f>+C21+C22+C23+C24+C25</f>
        <v>0</v>
      </c>
      <c r="D20" s="96">
        <f>+D21+D22+D23+D24+D25</f>
        <v>0</v>
      </c>
      <c r="E20" s="96">
        <f>+E21+E22+E23+E24+E25</f>
        <v>0</v>
      </c>
      <c r="F20" s="96">
        <f>+F21+F22+F23+F24+F25</f>
        <v>0</v>
      </c>
    </row>
    <row r="21" spans="1:6" s="126" customFormat="1" ht="12" customHeight="1">
      <c r="A21" s="13" t="s">
        <v>68</v>
      </c>
      <c r="B21" s="127" t="s">
        <v>153</v>
      </c>
      <c r="C21" s="98">
        <f>'önkorm ÖNMAGA 2016'!C23</f>
        <v>0</v>
      </c>
      <c r="D21" s="98">
        <f>'önkorm ÖNMAGA 2016'!D23</f>
        <v>0</v>
      </c>
      <c r="E21" s="98">
        <f>'önkorm ÖNMAGA 2016'!E23</f>
        <v>0</v>
      </c>
      <c r="F21" s="98">
        <f>'önkorm ÖNMAGA 2016'!F23</f>
        <v>0</v>
      </c>
    </row>
    <row r="22" spans="1:6" s="126" customFormat="1" ht="12" customHeight="1">
      <c r="A22" s="12" t="s">
        <v>69</v>
      </c>
      <c r="B22" s="128" t="s">
        <v>154</v>
      </c>
      <c r="C22" s="98">
        <f>'önkorm ÖNMAGA 2016'!C24</f>
        <v>0</v>
      </c>
      <c r="D22" s="98">
        <f>'önkorm ÖNMAGA 2016'!D24</f>
        <v>0</v>
      </c>
      <c r="E22" s="98">
        <f>'önkorm ÖNMAGA 2016'!E24</f>
        <v>0</v>
      </c>
      <c r="F22" s="98">
        <f>'önkorm ÖNMAGA 2016'!F24</f>
        <v>0</v>
      </c>
    </row>
    <row r="23" spans="1:6" s="126" customFormat="1" ht="12" customHeight="1">
      <c r="A23" s="12" t="s">
        <v>70</v>
      </c>
      <c r="B23" s="128" t="s">
        <v>331</v>
      </c>
      <c r="C23" s="98">
        <f>'önkorm ÖNMAGA 2016'!C25</f>
        <v>0</v>
      </c>
      <c r="D23" s="98">
        <f>'önkorm ÖNMAGA 2016'!D25</f>
        <v>0</v>
      </c>
      <c r="E23" s="98">
        <f>'önkorm ÖNMAGA 2016'!E25</f>
        <v>0</v>
      </c>
      <c r="F23" s="98">
        <f>'önkorm ÖNMAGA 2016'!F25</f>
        <v>0</v>
      </c>
    </row>
    <row r="24" spans="1:6" s="126" customFormat="1" ht="12" customHeight="1">
      <c r="A24" s="12" t="s">
        <v>71</v>
      </c>
      <c r="B24" s="128" t="s">
        <v>332</v>
      </c>
      <c r="C24" s="98">
        <f>'önkorm ÖNMAGA 2016'!C26</f>
        <v>0</v>
      </c>
      <c r="D24" s="98">
        <f>'önkorm ÖNMAGA 2016'!D26</f>
        <v>0</v>
      </c>
      <c r="E24" s="98">
        <f>'önkorm ÖNMAGA 2016'!E26</f>
        <v>0</v>
      </c>
      <c r="F24" s="98">
        <f>'önkorm ÖNMAGA 2016'!F26</f>
        <v>0</v>
      </c>
    </row>
    <row r="25" spans="1:6" s="126" customFormat="1" ht="12" customHeight="1">
      <c r="A25" s="12" t="s">
        <v>110</v>
      </c>
      <c r="B25" s="128" t="s">
        <v>155</v>
      </c>
      <c r="C25" s="98">
        <f>'önkorm ÖNMAGA 2016'!C27</f>
        <v>0</v>
      </c>
      <c r="D25" s="98">
        <f>'önkorm ÖNMAGA 2016'!D27</f>
        <v>0</v>
      </c>
      <c r="E25" s="98">
        <f>'önkorm ÖNMAGA 2016'!E27</f>
        <v>0</v>
      </c>
      <c r="F25" s="98">
        <f>'önkorm ÖNMAGA 2016'!F27</f>
        <v>0</v>
      </c>
    </row>
    <row r="26" spans="1:6" s="126" customFormat="1" ht="12" customHeight="1" thickBot="1">
      <c r="A26" s="14" t="s">
        <v>111</v>
      </c>
      <c r="B26" s="129" t="s">
        <v>156</v>
      </c>
      <c r="C26" s="98">
        <f>'önkorm ÖNMAGA 2016'!C28</f>
        <v>0</v>
      </c>
      <c r="D26" s="98">
        <f>'önkorm ÖNMAGA 2016'!D28</f>
        <v>0</v>
      </c>
      <c r="E26" s="98">
        <f>'önkorm ÖNMAGA 2016'!E28</f>
        <v>0</v>
      </c>
      <c r="F26" s="98">
        <f>'önkorm ÖNMAGA 2016'!F28</f>
        <v>0</v>
      </c>
    </row>
    <row r="27" spans="1:6" s="126" customFormat="1" ht="12" customHeight="1" thickBot="1">
      <c r="A27" s="15" t="s">
        <v>112</v>
      </c>
      <c r="B27" s="16" t="s">
        <v>157</v>
      </c>
      <c r="C27" s="101">
        <f>+C28+C31+C32+C33</f>
        <v>1369900000</v>
      </c>
      <c r="D27" s="101">
        <f>+D28+D31+D32+D33</f>
        <v>1369900000</v>
      </c>
      <c r="E27" s="101">
        <f>+E28+E31+E32+E33</f>
        <v>0</v>
      </c>
      <c r="F27" s="101">
        <f>+F28+F31+F32+F33</f>
        <v>1369900000</v>
      </c>
    </row>
    <row r="28" spans="1:6" s="126" customFormat="1" ht="12" customHeight="1">
      <c r="A28" s="13" t="s">
        <v>158</v>
      </c>
      <c r="B28" s="127" t="s">
        <v>164</v>
      </c>
      <c r="C28" s="122">
        <f>'önkorm ÖNMAGA 2016'!C30</f>
        <v>1356000000</v>
      </c>
      <c r="D28" s="122">
        <f>'önkorm ÖNMAGA 2016'!D30</f>
        <v>1356000000</v>
      </c>
      <c r="E28" s="122">
        <f>'önkorm ÖNMAGA 2016'!E30</f>
        <v>0</v>
      </c>
      <c r="F28" s="122">
        <f aca="true" t="shared" si="1" ref="F28:F33">SUM(D28:E28)</f>
        <v>1356000000</v>
      </c>
    </row>
    <row r="29" spans="1:6" s="126" customFormat="1" ht="12" customHeight="1">
      <c r="A29" s="12" t="s">
        <v>159</v>
      </c>
      <c r="B29" s="128" t="s">
        <v>165</v>
      </c>
      <c r="C29" s="122">
        <f>'önkorm ÖNMAGA 2016'!C31</f>
        <v>156000000</v>
      </c>
      <c r="D29" s="122">
        <f>'önkorm ÖNMAGA 2016'!D31</f>
        <v>156000000</v>
      </c>
      <c r="E29" s="122">
        <f>'önkorm ÖNMAGA 2016'!E31</f>
        <v>0</v>
      </c>
      <c r="F29" s="122">
        <f t="shared" si="1"/>
        <v>156000000</v>
      </c>
    </row>
    <row r="30" spans="1:6" s="126" customFormat="1" ht="12" customHeight="1">
      <c r="A30" s="12" t="s">
        <v>160</v>
      </c>
      <c r="B30" s="128" t="s">
        <v>166</v>
      </c>
      <c r="C30" s="122">
        <f>'önkorm ÖNMAGA 2016'!C32</f>
        <v>1200000000</v>
      </c>
      <c r="D30" s="122">
        <f>'önkorm ÖNMAGA 2016'!D32</f>
        <v>1200000000</v>
      </c>
      <c r="E30" s="122">
        <f>'önkorm ÖNMAGA 2016'!E32</f>
        <v>0</v>
      </c>
      <c r="F30" s="122">
        <f t="shared" si="1"/>
        <v>1200000000</v>
      </c>
    </row>
    <row r="31" spans="1:6" s="126" customFormat="1" ht="12" customHeight="1">
      <c r="A31" s="12" t="s">
        <v>161</v>
      </c>
      <c r="B31" s="128" t="s">
        <v>167</v>
      </c>
      <c r="C31" s="122">
        <f>'önkorm ÖNMAGA 2016'!C33</f>
        <v>13000000</v>
      </c>
      <c r="D31" s="122">
        <f>'önkorm ÖNMAGA 2016'!D33</f>
        <v>13000000</v>
      </c>
      <c r="E31" s="122">
        <f>'önkorm ÖNMAGA 2016'!E33</f>
        <v>0</v>
      </c>
      <c r="F31" s="122">
        <f t="shared" si="1"/>
        <v>13000000</v>
      </c>
    </row>
    <row r="32" spans="1:6" s="126" customFormat="1" ht="12" customHeight="1">
      <c r="A32" s="12" t="s">
        <v>162</v>
      </c>
      <c r="B32" s="128" t="s">
        <v>168</v>
      </c>
      <c r="C32" s="122">
        <f>'önkorm ÖNMAGA 2016'!C34</f>
        <v>900000</v>
      </c>
      <c r="D32" s="122">
        <f>'önkorm ÖNMAGA 2016'!D34</f>
        <v>900000</v>
      </c>
      <c r="E32" s="122">
        <f>'önkorm ÖNMAGA 2016'!E34</f>
        <v>0</v>
      </c>
      <c r="F32" s="122">
        <f t="shared" si="1"/>
        <v>900000</v>
      </c>
    </row>
    <row r="33" spans="1:6" s="126" customFormat="1" ht="12" customHeight="1" thickBot="1">
      <c r="A33" s="14" t="s">
        <v>163</v>
      </c>
      <c r="B33" s="93" t="s">
        <v>169</v>
      </c>
      <c r="C33" s="122">
        <f>'önkorm ÖNMAGA 2016'!C35</f>
        <v>0</v>
      </c>
      <c r="D33" s="122">
        <f>'önkorm ÖNMAGA 2016'!D35</f>
        <v>0</v>
      </c>
      <c r="E33" s="122">
        <f>'önkorm ÖNMAGA 2016'!E35</f>
        <v>0</v>
      </c>
      <c r="F33" s="122">
        <f t="shared" si="1"/>
        <v>0</v>
      </c>
    </row>
    <row r="34" spans="1:6" s="126" customFormat="1" ht="12" customHeight="1" thickBot="1">
      <c r="A34" s="15" t="s">
        <v>14</v>
      </c>
      <c r="B34" s="16" t="s">
        <v>170</v>
      </c>
      <c r="C34" s="96">
        <f>SUM(C35:C44)</f>
        <v>152781000</v>
      </c>
      <c r="D34" s="96">
        <f>SUM(D35:D44)</f>
        <v>152781000</v>
      </c>
      <c r="E34" s="96">
        <f>SUM(E35:E44)</f>
        <v>207307000</v>
      </c>
      <c r="F34" s="96">
        <f>SUM(F35:F44)</f>
        <v>360088000</v>
      </c>
    </row>
    <row r="35" spans="1:6" s="126" customFormat="1" ht="12" customHeight="1">
      <c r="A35" s="13" t="s">
        <v>72</v>
      </c>
      <c r="B35" s="127" t="s">
        <v>173</v>
      </c>
      <c r="C35" s="98">
        <f>'önkorm ÖNMAGA 2016'!C37+'hivatal 2016'!C9+Óvoda!C9+Önó!C9+'Műv ház'!C9+GAMESZ!C9</f>
        <v>50000</v>
      </c>
      <c r="D35" s="98">
        <f>'önkorm ÖNMAGA 2016'!D37+'hivatal 2016'!D9+Óvoda!D9+Önó!D9+'Műv ház'!D9+GAMESZ!D9</f>
        <v>50000</v>
      </c>
      <c r="E35" s="98">
        <f>'önkorm ÖNMAGA 2016'!E37+'hivatal 2016'!E9+Óvoda!E9+Önó!E9+'Műv ház'!E9+GAMESZ!E9</f>
        <v>0</v>
      </c>
      <c r="F35" s="98">
        <f>SUM(D35:E35)</f>
        <v>50000</v>
      </c>
    </row>
    <row r="36" spans="1:6" s="126" customFormat="1" ht="12" customHeight="1">
      <c r="A36" s="12" t="s">
        <v>73</v>
      </c>
      <c r="B36" s="128" t="s">
        <v>174</v>
      </c>
      <c r="C36" s="98">
        <f>'önkorm ÖNMAGA 2016'!C38+'hivatal 2016'!C10+Óvoda!C10+Önó!C10+'Műv ház'!C10+GAMESZ!C10</f>
        <v>43692000</v>
      </c>
      <c r="D36" s="98">
        <f>'önkorm ÖNMAGA 2016'!D38+'hivatal 2016'!D10+Óvoda!D10+Önó!D10+'Műv ház'!D10+GAMESZ!D10</f>
        <v>43692000</v>
      </c>
      <c r="E36" s="98">
        <f>'önkorm ÖNMAGA 2016'!E38+'hivatal 2016'!E10+Óvoda!E10+Önó!E10+'Műv ház'!E10+GAMESZ!E10</f>
        <v>0</v>
      </c>
      <c r="F36" s="98">
        <f aca="true" t="shared" si="2" ref="F36:F44">SUM(D36:E36)</f>
        <v>43692000</v>
      </c>
    </row>
    <row r="37" spans="1:6" s="126" customFormat="1" ht="12" customHeight="1">
      <c r="A37" s="12" t="s">
        <v>74</v>
      </c>
      <c r="B37" s="128" t="s">
        <v>175</v>
      </c>
      <c r="C37" s="98">
        <f>'önkorm ÖNMAGA 2016'!C39+'hivatal 2016'!C11+Óvoda!C11+Önó!C11+'Műv ház'!C11+GAMESZ!C11</f>
        <v>0</v>
      </c>
      <c r="D37" s="98">
        <f>'önkorm ÖNMAGA 2016'!D39+'hivatal 2016'!D11+Óvoda!D11+Önó!D11+'Műv ház'!D11+GAMESZ!D11</f>
        <v>0</v>
      </c>
      <c r="E37" s="98">
        <f>'önkorm ÖNMAGA 2016'!E39+'hivatal 2016'!E11+Óvoda!E11+Önó!E11+'Műv ház'!E11+GAMESZ!E11</f>
        <v>0</v>
      </c>
      <c r="F37" s="98">
        <f t="shared" si="2"/>
        <v>0</v>
      </c>
    </row>
    <row r="38" spans="1:6" s="126" customFormat="1" ht="12" customHeight="1">
      <c r="A38" s="12" t="s">
        <v>114</v>
      </c>
      <c r="B38" s="128" t="s">
        <v>176</v>
      </c>
      <c r="C38" s="98">
        <f>'önkorm ÖNMAGA 2016'!C40+'hivatal 2016'!C12+Óvoda!C12+Önó!C12+'Műv ház'!C12+GAMESZ!C12</f>
        <v>1778000</v>
      </c>
      <c r="D38" s="98">
        <f>'önkorm ÖNMAGA 2016'!D40+'hivatal 2016'!D12+Óvoda!D12+Önó!D12+'Műv ház'!D12+GAMESZ!D12</f>
        <v>1778000</v>
      </c>
      <c r="E38" s="98">
        <f>'önkorm ÖNMAGA 2016'!E40+'hivatal 2016'!E12+Óvoda!E12+Önó!E12+'Műv ház'!E12+GAMESZ!E12</f>
        <v>0</v>
      </c>
      <c r="F38" s="98">
        <f t="shared" si="2"/>
        <v>1778000</v>
      </c>
    </row>
    <row r="39" spans="1:6" s="126" customFormat="1" ht="12" customHeight="1">
      <c r="A39" s="12" t="s">
        <v>115</v>
      </c>
      <c r="B39" s="128" t="s">
        <v>177</v>
      </c>
      <c r="C39" s="98">
        <f>'önkorm ÖNMAGA 2016'!C41+'hivatal 2016'!C13+Óvoda!C13+Önó!C13+'Műv ház'!C13+GAMESZ!C13</f>
        <v>47023000</v>
      </c>
      <c r="D39" s="98">
        <f>'önkorm ÖNMAGA 2016'!D41+'hivatal 2016'!D13+Óvoda!D13+Önó!D13+'Műv ház'!D13+GAMESZ!D13</f>
        <v>47023000</v>
      </c>
      <c r="E39" s="98">
        <f>'önkorm ÖNMAGA 2016'!E41+'hivatal 2016'!E13+Óvoda!E13+Önó!E13+'Műv ház'!E13+GAMESZ!E13</f>
        <v>0</v>
      </c>
      <c r="F39" s="98">
        <f t="shared" si="2"/>
        <v>47023000</v>
      </c>
    </row>
    <row r="40" spans="1:6" s="126" customFormat="1" ht="12" customHeight="1">
      <c r="A40" s="12" t="s">
        <v>116</v>
      </c>
      <c r="B40" s="128" t="s">
        <v>178</v>
      </c>
      <c r="C40" s="98">
        <f>'önkorm ÖNMAGA 2016'!C42+'hivatal 2016'!C14+Óvoda!C14+Önó!C14+'Műv ház'!C14+GAMESZ!C14</f>
        <v>10238000</v>
      </c>
      <c r="D40" s="98">
        <f>'önkorm ÖNMAGA 2016'!D42+'hivatal 2016'!D14+Óvoda!D14+Önó!D14+'Műv ház'!D14+GAMESZ!D14</f>
        <v>10238000</v>
      </c>
      <c r="E40" s="98">
        <f>'önkorm ÖNMAGA 2016'!E42+'hivatal 2016'!E14+Óvoda!E14+Önó!E14+'Műv ház'!E14+GAMESZ!E14</f>
        <v>207307000</v>
      </c>
      <c r="F40" s="98">
        <f t="shared" si="2"/>
        <v>217545000</v>
      </c>
    </row>
    <row r="41" spans="1:6" s="126" customFormat="1" ht="12" customHeight="1">
      <c r="A41" s="12" t="s">
        <v>117</v>
      </c>
      <c r="B41" s="128" t="s">
        <v>179</v>
      </c>
      <c r="C41" s="98">
        <f>'önkorm ÖNMAGA 2016'!C43+'hivatal 2016'!C15+Óvoda!C15+Önó!C15+'Műv ház'!C15+GAMESZ!C15</f>
        <v>0</v>
      </c>
      <c r="D41" s="98">
        <f>'önkorm ÖNMAGA 2016'!D43+'hivatal 2016'!D15+Óvoda!D15+Önó!D15+'Műv ház'!D15+GAMESZ!D15</f>
        <v>0</v>
      </c>
      <c r="E41" s="98">
        <f>'önkorm ÖNMAGA 2016'!E43+'hivatal 2016'!E15+Óvoda!E15+Önó!E15+'Műv ház'!E15+GAMESZ!E15</f>
        <v>0</v>
      </c>
      <c r="F41" s="98">
        <f t="shared" si="2"/>
        <v>0</v>
      </c>
    </row>
    <row r="42" spans="1:6" s="126" customFormat="1" ht="12" customHeight="1">
      <c r="A42" s="12" t="s">
        <v>118</v>
      </c>
      <c r="B42" s="128" t="s">
        <v>180</v>
      </c>
      <c r="C42" s="98">
        <f>'önkorm ÖNMAGA 2016'!C44+'hivatal 2016'!C16+Óvoda!C16+Önó!C16+'Műv ház'!C16+GAMESZ!C16</f>
        <v>50000000</v>
      </c>
      <c r="D42" s="98">
        <f>'önkorm ÖNMAGA 2016'!D44+'hivatal 2016'!D16+Óvoda!D16+Önó!D16+'Műv ház'!D16+GAMESZ!D16</f>
        <v>50000000</v>
      </c>
      <c r="E42" s="98">
        <f>'önkorm ÖNMAGA 2016'!E44+'hivatal 2016'!E16+Óvoda!E16+Önó!E16+'Műv ház'!E16+GAMESZ!E16</f>
        <v>0</v>
      </c>
      <c r="F42" s="98">
        <f t="shared" si="2"/>
        <v>50000000</v>
      </c>
    </row>
    <row r="43" spans="1:6" s="126" customFormat="1" ht="12" customHeight="1">
      <c r="A43" s="12" t="s">
        <v>171</v>
      </c>
      <c r="B43" s="128" t="s">
        <v>181</v>
      </c>
      <c r="C43" s="98">
        <f>'önkorm ÖNMAGA 2016'!C45+'hivatal 2016'!C17+Óvoda!C17+Önó!C17+'Műv ház'!C17+GAMESZ!C17</f>
        <v>0</v>
      </c>
      <c r="D43" s="98">
        <f>'önkorm ÖNMAGA 2016'!D45+'hivatal 2016'!D17+Óvoda!D17+Önó!D17+'Műv ház'!D17+GAMESZ!D17</f>
        <v>0</v>
      </c>
      <c r="E43" s="98">
        <f>'önkorm ÖNMAGA 2016'!E45+'hivatal 2016'!E17+Óvoda!E17+Önó!E17+'Műv ház'!E17+GAMESZ!E17</f>
        <v>0</v>
      </c>
      <c r="F43" s="98">
        <f t="shared" si="2"/>
        <v>0</v>
      </c>
    </row>
    <row r="44" spans="1:6" s="126" customFormat="1" ht="12" customHeight="1" thickBot="1">
      <c r="A44" s="14" t="s">
        <v>172</v>
      </c>
      <c r="B44" s="129" t="s">
        <v>182</v>
      </c>
      <c r="C44" s="98">
        <f>'önkorm ÖNMAGA 2016'!C46+'hivatal 2016'!C18+Óvoda!C18+Önó!C18+'Műv ház'!C18+GAMESZ!C18</f>
        <v>0</v>
      </c>
      <c r="D44" s="98">
        <f>'önkorm ÖNMAGA 2016'!D46+'hivatal 2016'!D18+Óvoda!D18+Önó!D18+'Műv ház'!D18+GAMESZ!D18</f>
        <v>0</v>
      </c>
      <c r="E44" s="98">
        <f>'önkorm ÖNMAGA 2016'!E46+'hivatal 2016'!E18+Óvoda!E18+Önó!E18+'Műv ház'!E18+GAMESZ!E18</f>
        <v>0</v>
      </c>
      <c r="F44" s="98">
        <f t="shared" si="2"/>
        <v>0</v>
      </c>
    </row>
    <row r="45" spans="1:6" s="126" customFormat="1" ht="12" customHeight="1" thickBot="1">
      <c r="A45" s="15" t="s">
        <v>15</v>
      </c>
      <c r="B45" s="16" t="s">
        <v>183</v>
      </c>
      <c r="C45" s="96">
        <f>SUM(C46:C50)</f>
        <v>800000000</v>
      </c>
      <c r="D45" s="96">
        <f>SUM(D46:D50)</f>
        <v>800000000</v>
      </c>
      <c r="E45" s="96">
        <f>SUM(E46:E50)</f>
        <v>-39791000</v>
      </c>
      <c r="F45" s="96">
        <f>SUM(F46:F50)</f>
        <v>760209000</v>
      </c>
    </row>
    <row r="46" spans="1:6" s="126" customFormat="1" ht="12" customHeight="1">
      <c r="A46" s="13" t="s">
        <v>75</v>
      </c>
      <c r="B46" s="127" t="s">
        <v>187</v>
      </c>
      <c r="C46" s="163"/>
      <c r="D46" s="163"/>
      <c r="E46" s="163"/>
      <c r="F46" s="163"/>
    </row>
    <row r="47" spans="1:6" s="126" customFormat="1" ht="12" customHeight="1">
      <c r="A47" s="12" t="s">
        <v>76</v>
      </c>
      <c r="B47" s="128" t="s">
        <v>188</v>
      </c>
      <c r="C47" s="163">
        <v>800000000</v>
      </c>
      <c r="D47" s="100">
        <v>800000000</v>
      </c>
      <c r="E47" s="100">
        <f>'önkorm ÖNMAGA 2016'!E49</f>
        <v>-39791000</v>
      </c>
      <c r="F47" s="100">
        <f>SUM(D47:E47)</f>
        <v>760209000</v>
      </c>
    </row>
    <row r="48" spans="1:6" s="126" customFormat="1" ht="12" customHeight="1">
      <c r="A48" s="12" t="s">
        <v>184</v>
      </c>
      <c r="B48" s="128" t="s">
        <v>189</v>
      </c>
      <c r="C48" s="163"/>
      <c r="D48" s="100"/>
      <c r="E48" s="100"/>
      <c r="F48" s="100"/>
    </row>
    <row r="49" spans="1:6" s="126" customFormat="1" ht="12" customHeight="1">
      <c r="A49" s="12" t="s">
        <v>185</v>
      </c>
      <c r="B49" s="128" t="s">
        <v>190</v>
      </c>
      <c r="C49" s="163"/>
      <c r="D49" s="100"/>
      <c r="E49" s="100"/>
      <c r="F49" s="100"/>
    </row>
    <row r="50" spans="1:6" s="126" customFormat="1" ht="12" customHeight="1" thickBot="1">
      <c r="A50" s="14" t="s">
        <v>186</v>
      </c>
      <c r="B50" s="93" t="s">
        <v>191</v>
      </c>
      <c r="C50" s="163"/>
      <c r="D50" s="119"/>
      <c r="E50" s="119"/>
      <c r="F50" s="119"/>
    </row>
    <row r="51" spans="1:6" s="126" customFormat="1" ht="12" customHeight="1" thickBot="1">
      <c r="A51" s="15" t="s">
        <v>119</v>
      </c>
      <c r="B51" s="16" t="s">
        <v>192</v>
      </c>
      <c r="C51" s="96">
        <f>SUM(C52:C54)</f>
        <v>8820000</v>
      </c>
      <c r="D51" s="96">
        <f>SUM(D52:D54)</f>
        <v>8820000</v>
      </c>
      <c r="E51" s="96">
        <f>SUM(E52:E54)</f>
        <v>0</v>
      </c>
      <c r="F51" s="96">
        <f>SUM(F52:F54)</f>
        <v>8820000</v>
      </c>
    </row>
    <row r="52" spans="1:6" s="126" customFormat="1" ht="12" customHeight="1">
      <c r="A52" s="13" t="s">
        <v>77</v>
      </c>
      <c r="B52" s="127" t="s">
        <v>193</v>
      </c>
      <c r="C52" s="98"/>
      <c r="D52" s="98"/>
      <c r="E52" s="98"/>
      <c r="F52" s="98"/>
    </row>
    <row r="53" spans="1:6" s="126" customFormat="1" ht="12" customHeight="1">
      <c r="A53" s="12" t="s">
        <v>78</v>
      </c>
      <c r="B53" s="128" t="s">
        <v>333</v>
      </c>
      <c r="C53" s="97"/>
      <c r="D53" s="97"/>
      <c r="E53" s="97"/>
      <c r="F53" s="97"/>
    </row>
    <row r="54" spans="1:6" s="126" customFormat="1" ht="12" customHeight="1">
      <c r="A54" s="12" t="s">
        <v>196</v>
      </c>
      <c r="B54" s="128" t="s">
        <v>194</v>
      </c>
      <c r="C54" s="97">
        <v>8820000</v>
      </c>
      <c r="D54" s="97">
        <v>8820000</v>
      </c>
      <c r="E54" s="97"/>
      <c r="F54" s="97">
        <f>SUM(D54:E54)</f>
        <v>8820000</v>
      </c>
    </row>
    <row r="55" spans="1:6" s="126" customFormat="1" ht="12" customHeight="1" thickBot="1">
      <c r="A55" s="14" t="s">
        <v>197</v>
      </c>
      <c r="B55" s="93" t="s">
        <v>195</v>
      </c>
      <c r="C55" s="99"/>
      <c r="D55" s="99"/>
      <c r="E55" s="99"/>
      <c r="F55" s="99"/>
    </row>
    <row r="56" spans="1:6" s="126" customFormat="1" ht="12" customHeight="1" thickBot="1">
      <c r="A56" s="15" t="s">
        <v>17</v>
      </c>
      <c r="B56" s="91" t="s">
        <v>198</v>
      </c>
      <c r="C56" s="96">
        <f>SUM(C57:C59)</f>
        <v>0</v>
      </c>
      <c r="D56" s="96">
        <f>SUM(D57:D59)</f>
        <v>0</v>
      </c>
      <c r="E56" s="96">
        <f>SUM(E57:E59)</f>
        <v>0</v>
      </c>
      <c r="F56" s="96">
        <f>SUM(F57:F59)</f>
        <v>0</v>
      </c>
    </row>
    <row r="57" spans="1:6" s="126" customFormat="1" ht="12" customHeight="1">
      <c r="A57" s="13" t="s">
        <v>120</v>
      </c>
      <c r="B57" s="127" t="s">
        <v>200</v>
      </c>
      <c r="C57" s="100"/>
      <c r="D57" s="100"/>
      <c r="E57" s="100"/>
      <c r="F57" s="100"/>
    </row>
    <row r="58" spans="1:6" s="126" customFormat="1" ht="12" customHeight="1">
      <c r="A58" s="12" t="s">
        <v>121</v>
      </c>
      <c r="B58" s="128" t="s">
        <v>334</v>
      </c>
      <c r="C58" s="100"/>
      <c r="D58" s="100"/>
      <c r="E58" s="100"/>
      <c r="F58" s="100"/>
    </row>
    <row r="59" spans="1:6" s="126" customFormat="1" ht="12" customHeight="1">
      <c r="A59" s="12" t="s">
        <v>137</v>
      </c>
      <c r="B59" s="128" t="s">
        <v>201</v>
      </c>
      <c r="C59" s="100"/>
      <c r="D59" s="100"/>
      <c r="E59" s="100"/>
      <c r="F59" s="100"/>
    </row>
    <row r="60" spans="1:6" s="126" customFormat="1" ht="12" customHeight="1" thickBot="1">
      <c r="A60" s="14" t="s">
        <v>199</v>
      </c>
      <c r="B60" s="93" t="s">
        <v>202</v>
      </c>
      <c r="C60" s="100"/>
      <c r="D60" s="100"/>
      <c r="E60" s="100"/>
      <c r="F60" s="100"/>
    </row>
    <row r="61" spans="1:6" s="126" customFormat="1" ht="12" customHeight="1" thickBot="1">
      <c r="A61" s="15" t="s">
        <v>18</v>
      </c>
      <c r="B61" s="16" t="s">
        <v>203</v>
      </c>
      <c r="C61" s="101">
        <f>+C6+C13+C20+C27+C34+C45+C51+C56</f>
        <v>2509652863</v>
      </c>
      <c r="D61" s="101">
        <f>+D6+D13+D20+D27+D34+D45+D51+D56</f>
        <v>2509652863</v>
      </c>
      <c r="E61" s="101">
        <f>+E6+E13+E20+E27+E34+E45+E51+E56</f>
        <v>220464450</v>
      </c>
      <c r="F61" s="101">
        <f>+F6+F13+F20+F27+F34+F45+F51+F56</f>
        <v>2730117313</v>
      </c>
    </row>
    <row r="62" spans="1:6" s="126" customFormat="1" ht="12" customHeight="1" thickBot="1">
      <c r="A62" s="130" t="s">
        <v>204</v>
      </c>
      <c r="B62" s="91" t="s">
        <v>205</v>
      </c>
      <c r="C62" s="96">
        <f>SUM(C63:C65)</f>
        <v>0</v>
      </c>
      <c r="D62" s="96">
        <f>SUM(D63:D65)</f>
        <v>0</v>
      </c>
      <c r="E62" s="96">
        <f>SUM(E63:E65)</f>
        <v>0</v>
      </c>
      <c r="F62" s="96">
        <f>SUM(F63:F65)</f>
        <v>0</v>
      </c>
    </row>
    <row r="63" spans="1:6" s="126" customFormat="1" ht="12" customHeight="1">
      <c r="A63" s="13" t="s">
        <v>238</v>
      </c>
      <c r="B63" s="127" t="s">
        <v>206</v>
      </c>
      <c r="C63" s="100"/>
      <c r="D63" s="100"/>
      <c r="E63" s="100"/>
      <c r="F63" s="100"/>
    </row>
    <row r="64" spans="1:6" s="126" customFormat="1" ht="12" customHeight="1">
      <c r="A64" s="12" t="s">
        <v>247</v>
      </c>
      <c r="B64" s="128" t="s">
        <v>207</v>
      </c>
      <c r="C64" s="100"/>
      <c r="D64" s="100"/>
      <c r="E64" s="100"/>
      <c r="F64" s="100"/>
    </row>
    <row r="65" spans="1:6" s="126" customFormat="1" ht="12" customHeight="1" thickBot="1">
      <c r="A65" s="14" t="s">
        <v>248</v>
      </c>
      <c r="B65" s="263" t="s">
        <v>208</v>
      </c>
      <c r="C65" s="100"/>
      <c r="D65" s="100"/>
      <c r="E65" s="100"/>
      <c r="F65" s="100"/>
    </row>
    <row r="66" spans="1:6" s="126" customFormat="1" ht="12" customHeight="1" thickBot="1">
      <c r="A66" s="130" t="s">
        <v>209</v>
      </c>
      <c r="B66" s="91" t="s">
        <v>210</v>
      </c>
      <c r="C66" s="96">
        <f>SUM(C67:C70)</f>
        <v>0</v>
      </c>
      <c r="D66" s="96">
        <f>SUM(D67:D70)</f>
        <v>0</v>
      </c>
      <c r="E66" s="96">
        <f>SUM(E67:E70)</f>
        <v>1113775208</v>
      </c>
      <c r="F66" s="96">
        <f>SUM(F67:F70)</f>
        <v>1113775208</v>
      </c>
    </row>
    <row r="67" spans="1:6" s="126" customFormat="1" ht="12" customHeight="1">
      <c r="A67" s="13" t="s">
        <v>105</v>
      </c>
      <c r="B67" s="127" t="s">
        <v>211</v>
      </c>
      <c r="C67" s="100"/>
      <c r="D67" s="100"/>
      <c r="E67" s="100">
        <v>1113775208</v>
      </c>
      <c r="F67" s="100">
        <v>1113775208</v>
      </c>
    </row>
    <row r="68" spans="1:6" s="126" customFormat="1" ht="12" customHeight="1">
      <c r="A68" s="12" t="s">
        <v>106</v>
      </c>
      <c r="B68" s="128" t="s">
        <v>212</v>
      </c>
      <c r="C68" s="100"/>
      <c r="D68" s="100"/>
      <c r="E68" s="100"/>
      <c r="F68" s="100"/>
    </row>
    <row r="69" spans="1:6" s="126" customFormat="1" ht="12" customHeight="1">
      <c r="A69" s="12" t="s">
        <v>239</v>
      </c>
      <c r="B69" s="128" t="s">
        <v>213</v>
      </c>
      <c r="C69" s="100"/>
      <c r="D69" s="100"/>
      <c r="E69" s="100"/>
      <c r="F69" s="100"/>
    </row>
    <row r="70" spans="1:6" s="126" customFormat="1" ht="12" customHeight="1" thickBot="1">
      <c r="A70" s="14" t="s">
        <v>240</v>
      </c>
      <c r="B70" s="129" t="s">
        <v>214</v>
      </c>
      <c r="C70" s="100"/>
      <c r="D70" s="100"/>
      <c r="E70" s="100"/>
      <c r="F70" s="100"/>
    </row>
    <row r="71" spans="1:6" s="126" customFormat="1" ht="12" customHeight="1" thickBot="1">
      <c r="A71" s="130" t="s">
        <v>215</v>
      </c>
      <c r="B71" s="91" t="s">
        <v>216</v>
      </c>
      <c r="C71" s="96">
        <f>SUM(C72:C73)</f>
        <v>2644212137</v>
      </c>
      <c r="D71" s="96">
        <f>SUM(D72:D73)</f>
        <v>2644212137</v>
      </c>
      <c r="E71" s="96">
        <f>SUM(E72:E73)</f>
        <v>-639230137</v>
      </c>
      <c r="F71" s="96">
        <f>SUM(F72:F73)</f>
        <v>2004982000</v>
      </c>
    </row>
    <row r="72" spans="1:6" s="126" customFormat="1" ht="12" customHeight="1">
      <c r="A72" s="13" t="s">
        <v>241</v>
      </c>
      <c r="B72" s="127" t="s">
        <v>217</v>
      </c>
      <c r="C72" s="100">
        <v>2644212137</v>
      </c>
      <c r="D72" s="100">
        <v>2644212137</v>
      </c>
      <c r="E72" s="100">
        <v>-639230137</v>
      </c>
      <c r="F72" s="100">
        <f>SUM(D72:E72)</f>
        <v>2004982000</v>
      </c>
    </row>
    <row r="73" spans="1:6" s="126" customFormat="1" ht="12" customHeight="1" thickBot="1">
      <c r="A73" s="14" t="s">
        <v>242</v>
      </c>
      <c r="B73" s="93" t="s">
        <v>218</v>
      </c>
      <c r="C73" s="100"/>
      <c r="D73" s="100"/>
      <c r="E73" s="100"/>
      <c r="F73" s="100"/>
    </row>
    <row r="74" spans="1:6" s="126" customFormat="1" ht="12" customHeight="1" thickBot="1">
      <c r="A74" s="130" t="s">
        <v>219</v>
      </c>
      <c r="B74" s="91" t="s">
        <v>220</v>
      </c>
      <c r="C74" s="96">
        <f>SUM(C75:C77)</f>
        <v>0</v>
      </c>
      <c r="D74" s="96">
        <f>SUM(D75:D77)</f>
        <v>0</v>
      </c>
      <c r="E74" s="96">
        <f>SUM(E75:E77)</f>
        <v>0</v>
      </c>
      <c r="F74" s="96">
        <f>SUM(F75:F77)</f>
        <v>0</v>
      </c>
    </row>
    <row r="75" spans="1:6" s="126" customFormat="1" ht="12" customHeight="1">
      <c r="A75" s="13" t="s">
        <v>243</v>
      </c>
      <c r="B75" s="127" t="s">
        <v>221</v>
      </c>
      <c r="C75" s="100"/>
      <c r="D75" s="100"/>
      <c r="E75" s="100"/>
      <c r="F75" s="100"/>
    </row>
    <row r="76" spans="1:6" s="126" customFormat="1" ht="12" customHeight="1">
      <c r="A76" s="12" t="s">
        <v>244</v>
      </c>
      <c r="B76" s="128" t="s">
        <v>222</v>
      </c>
      <c r="C76" s="100"/>
      <c r="D76" s="100"/>
      <c r="E76" s="100"/>
      <c r="F76" s="100"/>
    </row>
    <row r="77" spans="1:6" s="126" customFormat="1" ht="12" customHeight="1" thickBot="1">
      <c r="A77" s="14" t="s">
        <v>245</v>
      </c>
      <c r="B77" s="129" t="s">
        <v>223</v>
      </c>
      <c r="C77" s="100"/>
      <c r="D77" s="100"/>
      <c r="E77" s="100"/>
      <c r="F77" s="100"/>
    </row>
    <row r="78" spans="1:6" s="126" customFormat="1" ht="12" customHeight="1" thickBot="1">
      <c r="A78" s="130" t="s">
        <v>224</v>
      </c>
      <c r="B78" s="91" t="s">
        <v>246</v>
      </c>
      <c r="C78" s="96">
        <f>SUM(C79:C82)</f>
        <v>0</v>
      </c>
      <c r="D78" s="96">
        <f>SUM(D79:D82)</f>
        <v>0</v>
      </c>
      <c r="E78" s="96">
        <f>SUM(E79:E82)</f>
        <v>0</v>
      </c>
      <c r="F78" s="96">
        <f>SUM(F79:F82)</f>
        <v>0</v>
      </c>
    </row>
    <row r="79" spans="1:6" s="126" customFormat="1" ht="12" customHeight="1">
      <c r="A79" s="132" t="s">
        <v>225</v>
      </c>
      <c r="B79" s="127" t="s">
        <v>226</v>
      </c>
      <c r="C79" s="100"/>
      <c r="D79" s="100"/>
      <c r="E79" s="100"/>
      <c r="F79" s="100"/>
    </row>
    <row r="80" spans="1:6" s="126" customFormat="1" ht="12" customHeight="1">
      <c r="A80" s="133" t="s">
        <v>227</v>
      </c>
      <c r="B80" s="128" t="s">
        <v>228</v>
      </c>
      <c r="C80" s="100"/>
      <c r="D80" s="100"/>
      <c r="E80" s="100"/>
      <c r="F80" s="100"/>
    </row>
    <row r="81" spans="1:6" s="126" customFormat="1" ht="12" customHeight="1">
      <c r="A81" s="133" t="s">
        <v>229</v>
      </c>
      <c r="B81" s="128" t="s">
        <v>230</v>
      </c>
      <c r="C81" s="100"/>
      <c r="D81" s="100"/>
      <c r="E81" s="100"/>
      <c r="F81" s="100"/>
    </row>
    <row r="82" spans="1:6" s="126" customFormat="1" ht="12" customHeight="1" thickBot="1">
      <c r="A82" s="134" t="s">
        <v>231</v>
      </c>
      <c r="B82" s="129" t="s">
        <v>232</v>
      </c>
      <c r="C82" s="100"/>
      <c r="D82" s="100"/>
      <c r="E82" s="100"/>
      <c r="F82" s="100"/>
    </row>
    <row r="83" spans="1:6" s="126" customFormat="1" ht="13.5" customHeight="1" thickBot="1">
      <c r="A83" s="130" t="s">
        <v>233</v>
      </c>
      <c r="B83" s="91" t="s">
        <v>234</v>
      </c>
      <c r="C83" s="164"/>
      <c r="D83" s="164"/>
      <c r="E83" s="164"/>
      <c r="F83" s="164"/>
    </row>
    <row r="84" spans="1:6" s="126" customFormat="1" ht="15.75" customHeight="1" thickBot="1">
      <c r="A84" s="130" t="s">
        <v>235</v>
      </c>
      <c r="B84" s="135" t="s">
        <v>236</v>
      </c>
      <c r="C84" s="101">
        <f>SUM(C62+C66+C71+C74+C78+C83)</f>
        <v>2644212137</v>
      </c>
      <c r="D84" s="101">
        <f>SUM(D62+D66+D71+D74+D78+D83)</f>
        <v>2644212137</v>
      </c>
      <c r="E84" s="101">
        <f>SUM(E62+E66+E71+E74+E78+E83)</f>
        <v>474545071</v>
      </c>
      <c r="F84" s="101">
        <f>SUM(F62+F66+F71+F74+F78+F83)</f>
        <v>3118757208</v>
      </c>
    </row>
    <row r="85" spans="1:6" s="126" customFormat="1" ht="16.5" customHeight="1" thickBot="1">
      <c r="A85" s="136" t="s">
        <v>249</v>
      </c>
      <c r="B85" s="137" t="s">
        <v>237</v>
      </c>
      <c r="C85" s="101">
        <f>SUM(C61+C84)</f>
        <v>5153865000</v>
      </c>
      <c r="D85" s="101">
        <f>SUM(D61+D84)</f>
        <v>5153865000</v>
      </c>
      <c r="E85" s="101">
        <f>SUM(E61+E84)</f>
        <v>695009521</v>
      </c>
      <c r="F85" s="101">
        <f>SUM(F61+F84)</f>
        <v>5848874521</v>
      </c>
    </row>
    <row r="86" spans="1:6" s="126" customFormat="1" ht="46.5" customHeight="1">
      <c r="A86" s="4"/>
      <c r="B86" s="5"/>
      <c r="C86" s="102"/>
      <c r="D86" s="102"/>
      <c r="E86" s="102"/>
      <c r="F86" s="102"/>
    </row>
    <row r="87" spans="1:6" ht="16.5" customHeight="1">
      <c r="A87" s="573" t="s">
        <v>38</v>
      </c>
      <c r="B87" s="573"/>
      <c r="C87" s="573"/>
      <c r="D87" s="573"/>
      <c r="E87" s="573"/>
      <c r="F87" s="573"/>
    </row>
    <row r="88" spans="1:6" s="138" customFormat="1" ht="16.5" customHeight="1" thickBot="1">
      <c r="A88" s="570" t="s">
        <v>108</v>
      </c>
      <c r="B88" s="570"/>
      <c r="C88" s="60"/>
      <c r="D88" s="60"/>
      <c r="E88" s="60"/>
      <c r="F88" s="60" t="s">
        <v>456</v>
      </c>
    </row>
    <row r="89" spans="1:6" ht="15" customHeight="1" thickBot="1">
      <c r="A89" s="564" t="s">
        <v>55</v>
      </c>
      <c r="B89" s="578" t="s">
        <v>39</v>
      </c>
      <c r="C89" s="566" t="s">
        <v>416</v>
      </c>
      <c r="D89" s="567"/>
      <c r="E89" s="567"/>
      <c r="F89" s="568"/>
    </row>
    <row r="90" spans="1:6" s="125" customFormat="1" ht="33.75" customHeight="1" thickBot="1">
      <c r="A90" s="565"/>
      <c r="B90" s="579"/>
      <c r="C90" s="448" t="s">
        <v>478</v>
      </c>
      <c r="D90" s="446" t="s">
        <v>476</v>
      </c>
      <c r="E90" s="446" t="s">
        <v>477</v>
      </c>
      <c r="F90" s="448" t="s">
        <v>476</v>
      </c>
    </row>
    <row r="91" spans="1:6" ht="12" customHeight="1" thickBot="1">
      <c r="A91" s="17" t="s">
        <v>10</v>
      </c>
      <c r="B91" s="20" t="s">
        <v>252</v>
      </c>
      <c r="C91" s="95">
        <f>SUM(C92:C96)</f>
        <v>1109267000</v>
      </c>
      <c r="D91" s="95">
        <f>SUM(D92:D96)</f>
        <v>1109267000</v>
      </c>
      <c r="E91" s="95">
        <f>SUM(E92:E96)</f>
        <v>364257521</v>
      </c>
      <c r="F91" s="95">
        <f>SUM(F92:F96)</f>
        <v>1473524521</v>
      </c>
    </row>
    <row r="92" spans="1:6" ht="12" customHeight="1" thickBot="1">
      <c r="A92" s="264" t="s">
        <v>79</v>
      </c>
      <c r="B92" s="256" t="s">
        <v>40</v>
      </c>
      <c r="C92" s="166">
        <f>'önkorm ÖNMAGA 2016'!C92+'hivatal 2016'!C45+Óvoda!C45+Önó!C45+'Műv ház'!C45+GAMESZ!C45</f>
        <v>463723000</v>
      </c>
      <c r="D92" s="166">
        <f>'önkorm ÖNMAGA 2016'!D92+'hivatal 2016'!D45+Óvoda!D45+Önó!D45+'Műv ház'!D45+GAMESZ!D45</f>
        <v>463723000</v>
      </c>
      <c r="E92" s="166">
        <f>'önkorm ÖNMAGA 2016'!E92+'hivatal 2016'!E45+Óvoda!E45+Önó!E45+'Műv ház'!E45+GAMESZ!E45</f>
        <v>44373247</v>
      </c>
      <c r="F92" s="166">
        <f>SUM(D92:E92)</f>
        <v>508096247</v>
      </c>
    </row>
    <row r="93" spans="1:6" ht="12" customHeight="1" thickBot="1">
      <c r="A93" s="265" t="s">
        <v>80</v>
      </c>
      <c r="B93" s="257" t="s">
        <v>122</v>
      </c>
      <c r="C93" s="166">
        <f>'önkorm ÖNMAGA 2016'!C93+'hivatal 2016'!C46+Óvoda!C46+Önó!C46+'Műv ház'!C46+GAMESZ!C46</f>
        <v>136640000</v>
      </c>
      <c r="D93" s="166">
        <f>'önkorm ÖNMAGA 2016'!D93+'hivatal 2016'!D46+Óvoda!D46+Önó!D46+'Műv ház'!D46+GAMESZ!D46</f>
        <v>136640000</v>
      </c>
      <c r="E93" s="166">
        <f>'önkorm ÖNMAGA 2016'!E93+'hivatal 2016'!E46+Óvoda!E46+Önó!E46+'Műv ház'!E46+GAMESZ!E46</f>
        <v>6743759</v>
      </c>
      <c r="F93" s="166">
        <f aca="true" t="shared" si="3" ref="F93:F106">SUM(D93:E93)</f>
        <v>143383759</v>
      </c>
    </row>
    <row r="94" spans="1:6" ht="12" customHeight="1" thickBot="1">
      <c r="A94" s="265" t="s">
        <v>81</v>
      </c>
      <c r="B94" s="257" t="s">
        <v>103</v>
      </c>
      <c r="C94" s="166">
        <f>'önkorm ÖNMAGA 2016'!C94+'hivatal 2016'!C47+Óvoda!C47+Önó!C47+'Műv ház'!C47+GAMESZ!C47</f>
        <v>477294000</v>
      </c>
      <c r="D94" s="166">
        <f>'önkorm ÖNMAGA 2016'!D94+'hivatal 2016'!D47+Óvoda!D47+Önó!D47+'Műv ház'!D47+GAMESZ!D47</f>
        <v>477294000</v>
      </c>
      <c r="E94" s="166">
        <f>'önkorm ÖNMAGA 2016'!E94+'hivatal 2016'!E47+Óvoda!E47+Önó!E47+'Műv ház'!E47+GAMESZ!E47</f>
        <v>275156515</v>
      </c>
      <c r="F94" s="166">
        <f t="shared" si="3"/>
        <v>752450515</v>
      </c>
    </row>
    <row r="95" spans="1:6" ht="12" customHeight="1" thickBot="1">
      <c r="A95" s="265" t="s">
        <v>82</v>
      </c>
      <c r="B95" s="257" t="s">
        <v>123</v>
      </c>
      <c r="C95" s="166">
        <f>'önkorm ÖNMAGA 2016'!C95+'hivatal 2016'!C48+Óvoda!C48+Önó!C48+'Műv ház'!C48+GAMESZ!C48</f>
        <v>21700000</v>
      </c>
      <c r="D95" s="166">
        <f>'önkorm ÖNMAGA 2016'!D95+'hivatal 2016'!D48+Óvoda!D48+Önó!D48+'Műv ház'!D48+GAMESZ!D48</f>
        <v>21700000</v>
      </c>
      <c r="E95" s="166">
        <f>'önkorm ÖNMAGA 2016'!E95+'hivatal 2016'!E48+Óvoda!E48+Önó!E48+'Műv ház'!E48+GAMESZ!E48</f>
        <v>0</v>
      </c>
      <c r="F95" s="166">
        <f t="shared" si="3"/>
        <v>21700000</v>
      </c>
    </row>
    <row r="96" spans="1:6" ht="12" customHeight="1" thickBot="1">
      <c r="A96" s="265" t="s">
        <v>93</v>
      </c>
      <c r="B96" s="257" t="s">
        <v>124</v>
      </c>
      <c r="C96" s="166">
        <f>'önkorm ÖNMAGA 2016'!C96+'hivatal 2016'!C49+Óvoda!C49+Önó!C49+'Műv ház'!C49+GAMESZ!C49</f>
        <v>9910000</v>
      </c>
      <c r="D96" s="166">
        <f>'önkorm ÖNMAGA 2016'!D96+'hivatal 2016'!D49+Óvoda!D49+Önó!D49+'Műv ház'!D49+GAMESZ!D49</f>
        <v>9910000</v>
      </c>
      <c r="E96" s="166">
        <f>'önkorm ÖNMAGA 2016'!E96+'hivatal 2016'!E49+Óvoda!E49+Önó!E49+'Műv ház'!E49+GAMESZ!E49</f>
        <v>37984000</v>
      </c>
      <c r="F96" s="166">
        <f t="shared" si="3"/>
        <v>47894000</v>
      </c>
    </row>
    <row r="97" spans="1:6" ht="12" customHeight="1" thickBot="1">
      <c r="A97" s="265" t="s">
        <v>83</v>
      </c>
      <c r="B97" s="257" t="s">
        <v>253</v>
      </c>
      <c r="C97" s="166"/>
      <c r="D97" s="166"/>
      <c r="E97" s="166"/>
      <c r="F97" s="166">
        <f t="shared" si="3"/>
        <v>0</v>
      </c>
    </row>
    <row r="98" spans="1:6" ht="12" customHeight="1" thickBot="1">
      <c r="A98" s="265" t="s">
        <v>84</v>
      </c>
      <c r="B98" s="258" t="s">
        <v>254</v>
      </c>
      <c r="C98" s="166"/>
      <c r="D98" s="166"/>
      <c r="E98" s="166"/>
      <c r="F98" s="166">
        <f t="shared" si="3"/>
        <v>0</v>
      </c>
    </row>
    <row r="99" spans="1:6" ht="12" customHeight="1" thickBot="1">
      <c r="A99" s="265" t="s">
        <v>94</v>
      </c>
      <c r="B99" s="259" t="s">
        <v>255</v>
      </c>
      <c r="C99" s="166">
        <f>'önkorm ÖNMAGA 2016'!C99+'hivatal 2016'!C52+Óvoda!C52+Önó!C52+'Műv ház'!C52+GAMESZ!C52</f>
        <v>0</v>
      </c>
      <c r="D99" s="166">
        <f>'önkorm ÖNMAGA 2016'!D99+'hivatal 2016'!D52+Óvoda!D52+Önó!D52+'Műv ház'!D52+GAMESZ!D52</f>
        <v>0</v>
      </c>
      <c r="E99" s="166">
        <f>'önkorm ÖNMAGA 2016'!E99+'hivatal 2016'!E52+Óvoda!E52+Önó!E52+'Műv ház'!E52+GAMESZ!E52</f>
        <v>0</v>
      </c>
      <c r="F99" s="166">
        <f t="shared" si="3"/>
        <v>0</v>
      </c>
    </row>
    <row r="100" spans="1:6" ht="12" customHeight="1" thickBot="1">
      <c r="A100" s="265" t="s">
        <v>95</v>
      </c>
      <c r="B100" s="259" t="s">
        <v>256</v>
      </c>
      <c r="C100" s="166">
        <f>'önkorm ÖNMAGA 2016'!C100+'hivatal 2016'!C53+Óvoda!C53+Önó!C53+'Műv ház'!C53+GAMESZ!C53</f>
        <v>0</v>
      </c>
      <c r="D100" s="166">
        <f>'önkorm ÖNMAGA 2016'!D100+'hivatal 2016'!D53+Óvoda!D53+Önó!D53+'Műv ház'!D53+GAMESZ!D53</f>
        <v>0</v>
      </c>
      <c r="E100" s="166">
        <f>'önkorm ÖNMAGA 2016'!E100+'hivatal 2016'!E53+Óvoda!E53+Önó!E53+'Műv ház'!E53+GAMESZ!E53</f>
        <v>0</v>
      </c>
      <c r="F100" s="166">
        <f t="shared" si="3"/>
        <v>0</v>
      </c>
    </row>
    <row r="101" spans="1:6" ht="12" customHeight="1" thickBot="1">
      <c r="A101" s="265" t="s">
        <v>96</v>
      </c>
      <c r="B101" s="258" t="s">
        <v>257</v>
      </c>
      <c r="C101" s="166">
        <f>'önkorm ÖNMAGA 2016'!C101+'hivatal 2016'!C54+Óvoda!C54+Önó!C54+'Műv ház'!C54+GAMESZ!C54</f>
        <v>0</v>
      </c>
      <c r="D101" s="166">
        <f>'önkorm ÖNMAGA 2016'!D101+'hivatal 2016'!D54+Óvoda!D54+Önó!D54+'Műv ház'!D54+GAMESZ!D54</f>
        <v>0</v>
      </c>
      <c r="E101" s="166">
        <f>'önkorm ÖNMAGA 2016'!E101+'hivatal 2016'!E54+Óvoda!E54+Önó!E54+'Műv ház'!E54+GAMESZ!E54</f>
        <v>0</v>
      </c>
      <c r="F101" s="166">
        <f t="shared" si="3"/>
        <v>0</v>
      </c>
    </row>
    <row r="102" spans="1:6" ht="12" customHeight="1" thickBot="1">
      <c r="A102" s="265" t="s">
        <v>97</v>
      </c>
      <c r="B102" s="258" t="s">
        <v>258</v>
      </c>
      <c r="C102" s="166"/>
      <c r="D102" s="166"/>
      <c r="E102" s="166"/>
      <c r="F102" s="166">
        <f t="shared" si="3"/>
        <v>0</v>
      </c>
    </row>
    <row r="103" spans="1:6" ht="12" customHeight="1" thickBot="1">
      <c r="A103" s="265" t="s">
        <v>99</v>
      </c>
      <c r="B103" s="259" t="s">
        <v>259</v>
      </c>
      <c r="C103" s="166">
        <f>'önkorm ÖNMAGA 2016'!C103+'hivatal 2016'!C56+Óvoda!C56+Önó!C56+'Műv ház'!C56+GAMESZ!C56</f>
        <v>0</v>
      </c>
      <c r="D103" s="166">
        <f>'önkorm ÖNMAGA 2016'!D103+'hivatal 2016'!D56+Óvoda!D56+Önó!D56+'Műv ház'!D56+GAMESZ!D56</f>
        <v>0</v>
      </c>
      <c r="E103" s="166">
        <f>'önkorm ÖNMAGA 2016'!E103+'hivatal 2016'!E56+Óvoda!E56+Önó!E56+'Műv ház'!E56+GAMESZ!E56</f>
        <v>0</v>
      </c>
      <c r="F103" s="166">
        <f t="shared" si="3"/>
        <v>0</v>
      </c>
    </row>
    <row r="104" spans="1:6" ht="12" customHeight="1" thickBot="1">
      <c r="A104" s="266" t="s">
        <v>125</v>
      </c>
      <c r="B104" s="259" t="s">
        <v>260</v>
      </c>
      <c r="C104" s="166"/>
      <c r="D104" s="166"/>
      <c r="E104" s="166"/>
      <c r="F104" s="166">
        <f t="shared" si="3"/>
        <v>0</v>
      </c>
    </row>
    <row r="105" spans="1:6" ht="12" customHeight="1" thickBot="1">
      <c r="A105" s="265" t="s">
        <v>250</v>
      </c>
      <c r="B105" s="259" t="s">
        <v>261</v>
      </c>
      <c r="C105" s="166">
        <f>'önkorm ÖNMAGA 2016'!C105+'hivatal 2016'!C58+Óvoda!C58+Önó!C58+'Műv ház'!C58+GAMESZ!C58</f>
        <v>0</v>
      </c>
      <c r="D105" s="166">
        <f>'önkorm ÖNMAGA 2016'!D105+'hivatal 2016'!D58+Óvoda!D58+Önó!D58+'Műv ház'!D58+GAMESZ!D58</f>
        <v>0</v>
      </c>
      <c r="E105" s="166">
        <f>'önkorm ÖNMAGA 2016'!E105+'hivatal 2016'!E58+Óvoda!E58+Önó!E58+'Műv ház'!E58+GAMESZ!E58</f>
        <v>0</v>
      </c>
      <c r="F105" s="166">
        <f t="shared" si="3"/>
        <v>0</v>
      </c>
    </row>
    <row r="106" spans="1:6" ht="12" customHeight="1" thickBot="1">
      <c r="A106" s="267" t="s">
        <v>251</v>
      </c>
      <c r="B106" s="260" t="s">
        <v>262</v>
      </c>
      <c r="C106" s="166">
        <f>'önkorm ÖNMAGA 2016'!C106+'hivatal 2016'!C59+Óvoda!C59+Önó!C59+'Műv ház'!C59+GAMESZ!C59</f>
        <v>9910000</v>
      </c>
      <c r="D106" s="166">
        <f>'önkorm ÖNMAGA 2016'!D106+'hivatal 2016'!D59+Óvoda!D59+Önó!D59+'Műv ház'!D59+GAMESZ!D59</f>
        <v>9910000</v>
      </c>
      <c r="E106" s="166">
        <f>'önkorm ÖNMAGA 2016'!E106+'hivatal 2016'!E59+Óvoda!E59+Önó!E59+'Műv ház'!E59+GAMESZ!E59</f>
        <v>37984000</v>
      </c>
      <c r="F106" s="166">
        <f t="shared" si="3"/>
        <v>47894000</v>
      </c>
    </row>
    <row r="107" spans="1:6" ht="12" customHeight="1" thickBot="1">
      <c r="A107" s="15" t="s">
        <v>11</v>
      </c>
      <c r="B107" s="261" t="s">
        <v>263</v>
      </c>
      <c r="C107" s="262">
        <f>+C108+C110+C112</f>
        <v>177116000</v>
      </c>
      <c r="D107" s="262">
        <f>+D108+D110+D112</f>
        <v>177116000</v>
      </c>
      <c r="E107" s="262">
        <f>+E108+E110+E112</f>
        <v>99544000</v>
      </c>
      <c r="F107" s="262">
        <f>+F108+F110+F112</f>
        <v>276660000</v>
      </c>
    </row>
    <row r="108" spans="1:6" ht="12" customHeight="1">
      <c r="A108" s="13" t="s">
        <v>85</v>
      </c>
      <c r="B108" s="7" t="s">
        <v>136</v>
      </c>
      <c r="C108" s="98">
        <f>'önkorm ÖNMAGA 2016'!C108+'hivatal 2016'!C51+Óvoda!C51+Önó!C51+'Műv ház'!C51+GAMESZ!C51</f>
        <v>148616000</v>
      </c>
      <c r="D108" s="98">
        <f>'önkorm ÖNMAGA 2016'!D108+'hivatal 2016'!D51+Óvoda!D51+Önó!D51+'Műv ház'!D51+GAMESZ!D51</f>
        <v>148616000</v>
      </c>
      <c r="E108" s="98">
        <f>'önkorm ÖNMAGA 2016'!E108+'hivatal 2016'!E51+Óvoda!E51+Önó!E51+'Műv ház'!E51+GAMESZ!E51</f>
        <v>99544000</v>
      </c>
      <c r="F108" s="98">
        <f>SUM(D108:E108)</f>
        <v>248160000</v>
      </c>
    </row>
    <row r="109" spans="1:6" ht="12" customHeight="1">
      <c r="A109" s="13" t="s">
        <v>86</v>
      </c>
      <c r="B109" s="10" t="s">
        <v>267</v>
      </c>
      <c r="C109" s="98">
        <f>'önkorm ÖNMAGA 2016'!C109+'hivatal 2016'!C52+Óvoda!C52+Önó!C52+'Műv ház'!C52+GAMESZ!C52</f>
        <v>0</v>
      </c>
      <c r="D109" s="98">
        <f>'önkorm ÖNMAGA 2016'!D109+'hivatal 2016'!D52+Óvoda!D52+Önó!D52+'Műv ház'!D52+GAMESZ!D52</f>
        <v>0</v>
      </c>
      <c r="E109" s="98">
        <f>'önkorm ÖNMAGA 2016'!E109+'hivatal 2016'!E52+Óvoda!E52+Önó!E52+'Műv ház'!E52+GAMESZ!E52</f>
        <v>0</v>
      </c>
      <c r="F109" s="98">
        <f aca="true" t="shared" si="4" ref="F109:F120">SUM(D109:E109)</f>
        <v>0</v>
      </c>
    </row>
    <row r="110" spans="1:6" ht="12" customHeight="1">
      <c r="A110" s="13" t="s">
        <v>87</v>
      </c>
      <c r="B110" s="10" t="s">
        <v>126</v>
      </c>
      <c r="C110" s="98">
        <f>'önkorm ÖNMAGA 2016'!C110+'hivatal 2016'!C53+Óvoda!C53+Önó!C53+'Műv ház'!C53+GAMESZ!C53</f>
        <v>2500000</v>
      </c>
      <c r="D110" s="98">
        <f>'önkorm ÖNMAGA 2016'!D110+'hivatal 2016'!D53+Óvoda!D53+Önó!D53+'Műv ház'!D53+GAMESZ!D53</f>
        <v>2500000</v>
      </c>
      <c r="E110" s="98">
        <f>'önkorm ÖNMAGA 2016'!E110+'hivatal 2016'!E53+Óvoda!E53+Önó!E53+'Műv ház'!E53+GAMESZ!E53</f>
        <v>0</v>
      </c>
      <c r="F110" s="98">
        <f t="shared" si="4"/>
        <v>2500000</v>
      </c>
    </row>
    <row r="111" spans="1:6" ht="12" customHeight="1">
      <c r="A111" s="13" t="s">
        <v>88</v>
      </c>
      <c r="B111" s="10" t="s">
        <v>268</v>
      </c>
      <c r="C111" s="98">
        <f>'önkorm ÖNMAGA 2016'!C111+'hivatal 2016'!C54+Óvoda!C54+Önó!C54+'Műv ház'!C54+GAMESZ!C54</f>
        <v>0</v>
      </c>
      <c r="D111" s="98">
        <f>'önkorm ÖNMAGA 2016'!D111+'hivatal 2016'!D54+Óvoda!D54+Önó!D54+'Műv ház'!D54+GAMESZ!D54</f>
        <v>0</v>
      </c>
      <c r="E111" s="98">
        <f>'önkorm ÖNMAGA 2016'!E111+'hivatal 2016'!E54+Óvoda!E54+Önó!E54+'Műv ház'!E54+GAMESZ!E54</f>
        <v>0</v>
      </c>
      <c r="F111" s="98">
        <f t="shared" si="4"/>
        <v>0</v>
      </c>
    </row>
    <row r="112" spans="1:6" ht="12" customHeight="1">
      <c r="A112" s="13" t="s">
        <v>89</v>
      </c>
      <c r="B112" s="93" t="s">
        <v>138</v>
      </c>
      <c r="C112" s="98">
        <f>SUM(C113:C120)</f>
        <v>26000000</v>
      </c>
      <c r="D112" s="98">
        <f>SUM(D113:D120)</f>
        <v>26000000</v>
      </c>
      <c r="E112" s="98">
        <f>SUM(E113:E120)</f>
        <v>0</v>
      </c>
      <c r="F112" s="98">
        <f t="shared" si="4"/>
        <v>26000000</v>
      </c>
    </row>
    <row r="113" spans="1:6" ht="12" customHeight="1">
      <c r="A113" s="13" t="s">
        <v>98</v>
      </c>
      <c r="B113" s="92" t="s">
        <v>335</v>
      </c>
      <c r="C113" s="98">
        <f>'önkorm ÖNMAGA 2016'!C113+'hivatal 2016'!C56+Óvoda!C56+Önó!C56+'Műv ház'!C56+GAMESZ!C56</f>
        <v>0</v>
      </c>
      <c r="D113" s="98">
        <f>'önkorm ÖNMAGA 2016'!D113+'hivatal 2016'!D56+Óvoda!D56+Önó!D56+'Műv ház'!D56+GAMESZ!D56</f>
        <v>0</v>
      </c>
      <c r="E113" s="98">
        <f>'önkorm ÖNMAGA 2016'!E113+'hivatal 2016'!E56+Óvoda!E56+Önó!E56+'Műv ház'!E56+GAMESZ!E56</f>
        <v>0</v>
      </c>
      <c r="F113" s="98">
        <f t="shared" si="4"/>
        <v>0</v>
      </c>
    </row>
    <row r="114" spans="1:6" ht="12" customHeight="1">
      <c r="A114" s="13" t="s">
        <v>100</v>
      </c>
      <c r="B114" s="123" t="s">
        <v>273</v>
      </c>
      <c r="C114" s="98"/>
      <c r="D114" s="98"/>
      <c r="E114" s="98"/>
      <c r="F114" s="98">
        <f t="shared" si="4"/>
        <v>0</v>
      </c>
    </row>
    <row r="115" spans="1:6" ht="22.5">
      <c r="A115" s="13" t="s">
        <v>127</v>
      </c>
      <c r="B115" s="62" t="s">
        <v>256</v>
      </c>
      <c r="C115" s="98">
        <f>'önkorm ÖNMAGA 2016'!C115+'hivatal 2016'!C58+Óvoda!C58+Önó!C58+'Műv ház'!C58+GAMESZ!C58</f>
        <v>0</v>
      </c>
      <c r="D115" s="98">
        <f>'önkorm ÖNMAGA 2016'!D115+'hivatal 2016'!D58+Óvoda!D58+Önó!D58+'Műv ház'!D58+GAMESZ!D58</f>
        <v>0</v>
      </c>
      <c r="E115" s="98">
        <f>'önkorm ÖNMAGA 2016'!E115+'hivatal 2016'!E58+Óvoda!E58+Önó!E58+'Műv ház'!E58+GAMESZ!E58</f>
        <v>0</v>
      </c>
      <c r="F115" s="98">
        <f t="shared" si="4"/>
        <v>0</v>
      </c>
    </row>
    <row r="116" spans="1:6" ht="12" customHeight="1">
      <c r="A116" s="13" t="s">
        <v>128</v>
      </c>
      <c r="B116" s="62" t="s">
        <v>272</v>
      </c>
      <c r="C116" s="98">
        <f>'önkorm ÖNMAGA 2016'!C116+'hivatal 2016'!C59+Óvoda!C59+Önó!C59+'Műv ház'!C59+GAMESZ!C59</f>
        <v>0</v>
      </c>
      <c r="D116" s="98">
        <f>'önkorm ÖNMAGA 2016'!D116+'hivatal 2016'!D59+Óvoda!D59+Önó!D59+'Műv ház'!D59+GAMESZ!D59</f>
        <v>0</v>
      </c>
      <c r="E116" s="98">
        <f>'önkorm ÖNMAGA 2016'!E116+'hivatal 2016'!E59+Óvoda!E59+Önó!E59+'Műv ház'!E59+GAMESZ!E59</f>
        <v>0</v>
      </c>
      <c r="F116" s="98">
        <f t="shared" si="4"/>
        <v>0</v>
      </c>
    </row>
    <row r="117" spans="1:6" ht="12" customHeight="1">
      <c r="A117" s="13" t="s">
        <v>129</v>
      </c>
      <c r="B117" s="62" t="s">
        <v>271</v>
      </c>
      <c r="C117" s="98">
        <f>'önkorm ÖNMAGA 2016'!C117+'hivatal 2016'!C60+Óvoda!C60+Önó!C60+'Műv ház'!C60+GAMESZ!C60</f>
        <v>0</v>
      </c>
      <c r="D117" s="98">
        <f>'önkorm ÖNMAGA 2016'!D117+'hivatal 2016'!D60+Óvoda!D60+Önó!D60+'Műv ház'!D60+GAMESZ!D60</f>
        <v>0</v>
      </c>
      <c r="E117" s="98">
        <f>'önkorm ÖNMAGA 2016'!E117+'hivatal 2016'!E60+Óvoda!E60+Önó!E60+'Műv ház'!E60+GAMESZ!E60</f>
        <v>0</v>
      </c>
      <c r="F117" s="98">
        <f t="shared" si="4"/>
        <v>0</v>
      </c>
    </row>
    <row r="118" spans="1:6" ht="12" customHeight="1">
      <c r="A118" s="13" t="s">
        <v>264</v>
      </c>
      <c r="B118" s="62" t="s">
        <v>259</v>
      </c>
      <c r="C118" s="98">
        <f>'önkorm ÖNMAGA 2016'!C118+'hivatal 2016'!C61+Óvoda!C61+Önó!C61+'Műv ház'!C61+GAMESZ!C61</f>
        <v>0</v>
      </c>
      <c r="D118" s="98">
        <f>'önkorm ÖNMAGA 2016'!D118+'hivatal 2016'!D61+Óvoda!D61+Önó!D61+'Műv ház'!D61+GAMESZ!D61</f>
        <v>0</v>
      </c>
      <c r="E118" s="98">
        <f>'önkorm ÖNMAGA 2016'!E118+'hivatal 2016'!E61+Óvoda!E61+Önó!E61+'Műv ház'!E61+GAMESZ!E61</f>
        <v>0</v>
      </c>
      <c r="F118" s="98">
        <f t="shared" si="4"/>
        <v>0</v>
      </c>
    </row>
    <row r="119" spans="1:6" ht="12" customHeight="1">
      <c r="A119" s="13" t="s">
        <v>265</v>
      </c>
      <c r="B119" s="62" t="s">
        <v>270</v>
      </c>
      <c r="C119" s="98">
        <f>'önkorm ÖNMAGA 2016'!C119+'hivatal 2016'!C62+Óvoda!C62+Önó!C62+'Műv ház'!C62+GAMESZ!C62</f>
        <v>0</v>
      </c>
      <c r="D119" s="98">
        <f>'önkorm ÖNMAGA 2016'!D119+'hivatal 2016'!D62+Óvoda!D62+Önó!D62+'Műv ház'!D62+GAMESZ!D62</f>
        <v>0</v>
      </c>
      <c r="E119" s="98">
        <f>'önkorm ÖNMAGA 2016'!E119+'hivatal 2016'!E62+Óvoda!E62+Önó!E62+'Műv ház'!E62+GAMESZ!E62</f>
        <v>0</v>
      </c>
      <c r="F119" s="98">
        <f t="shared" si="4"/>
        <v>0</v>
      </c>
    </row>
    <row r="120" spans="1:6" ht="23.25" thickBot="1">
      <c r="A120" s="11" t="s">
        <v>266</v>
      </c>
      <c r="B120" s="62" t="s">
        <v>269</v>
      </c>
      <c r="C120" s="98">
        <f>'önkorm ÖNMAGA 2016'!C120+'hivatal 2016'!C63+Óvoda!C63+Önó!C63+'Műv ház'!C63+GAMESZ!C63</f>
        <v>26000000</v>
      </c>
      <c r="D120" s="98">
        <f>'önkorm ÖNMAGA 2016'!D120+'hivatal 2016'!D63+Óvoda!D63+Önó!D63+'Műv ház'!D63+GAMESZ!D63</f>
        <v>26000000</v>
      </c>
      <c r="E120" s="98">
        <f>'önkorm ÖNMAGA 2016'!E120+'hivatal 2016'!E63+Óvoda!E63+Önó!E63+'Műv ház'!E63+GAMESZ!E63</f>
        <v>0</v>
      </c>
      <c r="F120" s="98">
        <f t="shared" si="4"/>
        <v>26000000</v>
      </c>
    </row>
    <row r="121" spans="1:6" ht="12" customHeight="1" thickBot="1">
      <c r="A121" s="15" t="s">
        <v>12</v>
      </c>
      <c r="B121" s="59" t="s">
        <v>274</v>
      </c>
      <c r="C121" s="96">
        <f>+C122+C123</f>
        <v>3867482000</v>
      </c>
      <c r="D121" s="96">
        <f>+D122+D123</f>
        <v>3867482000</v>
      </c>
      <c r="E121" s="96">
        <f>+E122+E123</f>
        <v>226487000</v>
      </c>
      <c r="F121" s="96">
        <f>+F122+F123</f>
        <v>4093969000</v>
      </c>
    </row>
    <row r="122" spans="1:6" ht="12" customHeight="1">
      <c r="A122" s="13" t="s">
        <v>68</v>
      </c>
      <c r="B122" s="8" t="s">
        <v>47</v>
      </c>
      <c r="C122" s="98"/>
      <c r="D122" s="98"/>
      <c r="E122" s="98"/>
      <c r="F122" s="98"/>
    </row>
    <row r="123" spans="1:6" ht="12" customHeight="1" thickBot="1">
      <c r="A123" s="14" t="s">
        <v>69</v>
      </c>
      <c r="B123" s="10" t="s">
        <v>48</v>
      </c>
      <c r="C123" s="99">
        <f>'önkorm ÖNMAGA 2016'!C123</f>
        <v>3867482000</v>
      </c>
      <c r="D123" s="99">
        <f>'önkorm ÖNMAGA 2016'!D123</f>
        <v>3867482000</v>
      </c>
      <c r="E123" s="99">
        <f>'önkorm ÖNMAGA 2016'!E123</f>
        <v>226487000</v>
      </c>
      <c r="F123" s="99">
        <f>SUM(D123:E123)</f>
        <v>4093969000</v>
      </c>
    </row>
    <row r="124" spans="1:6" ht="12" customHeight="1" thickBot="1">
      <c r="A124" s="15" t="s">
        <v>13</v>
      </c>
      <c r="B124" s="59" t="s">
        <v>275</v>
      </c>
      <c r="C124" s="96">
        <f>SUM(C91+C107+C121)</f>
        <v>5153865000</v>
      </c>
      <c r="D124" s="96">
        <f>+D91+D107+D121</f>
        <v>5153865000</v>
      </c>
      <c r="E124" s="96">
        <f>+E91+E107+E121</f>
        <v>690288521</v>
      </c>
      <c r="F124" s="96">
        <f>+F91+F107+F121</f>
        <v>5844153521</v>
      </c>
    </row>
    <row r="125" spans="1:6" ht="12" customHeight="1" thickBot="1">
      <c r="A125" s="15" t="s">
        <v>14</v>
      </c>
      <c r="B125" s="59" t="s">
        <v>276</v>
      </c>
      <c r="C125" s="96"/>
      <c r="D125" s="96">
        <f>+D126+D127+D128</f>
        <v>0</v>
      </c>
      <c r="E125" s="96">
        <f>+E126+E127+E128</f>
        <v>0</v>
      </c>
      <c r="F125" s="96">
        <f>+F126+F127+F128</f>
        <v>0</v>
      </c>
    </row>
    <row r="126" spans="1:6" ht="12" customHeight="1">
      <c r="A126" s="13" t="s">
        <v>72</v>
      </c>
      <c r="B126" s="8" t="s">
        <v>277</v>
      </c>
      <c r="C126" s="85"/>
      <c r="D126" s="85"/>
      <c r="E126" s="85"/>
      <c r="F126" s="85"/>
    </row>
    <row r="127" spans="1:6" ht="12" customHeight="1">
      <c r="A127" s="13" t="s">
        <v>73</v>
      </c>
      <c r="B127" s="8" t="s">
        <v>278</v>
      </c>
      <c r="C127" s="85"/>
      <c r="D127" s="85"/>
      <c r="E127" s="85"/>
      <c r="F127" s="85"/>
    </row>
    <row r="128" spans="1:6" ht="12" customHeight="1" thickBot="1">
      <c r="A128" s="11" t="s">
        <v>74</v>
      </c>
      <c r="B128" s="6" t="s">
        <v>279</v>
      </c>
      <c r="C128" s="85"/>
      <c r="D128" s="85"/>
      <c r="E128" s="85"/>
      <c r="F128" s="85"/>
    </row>
    <row r="129" spans="1:6" ht="12" customHeight="1" thickBot="1">
      <c r="A129" s="15" t="s">
        <v>15</v>
      </c>
      <c r="B129" s="59" t="s">
        <v>301</v>
      </c>
      <c r="C129" s="96"/>
      <c r="D129" s="96">
        <f>+D130+D131+D132+D133</f>
        <v>0</v>
      </c>
      <c r="E129" s="96">
        <f>+E130+E131+E132+E133</f>
        <v>0</v>
      </c>
      <c r="F129" s="96">
        <f>+F130+F131+F132+F133</f>
        <v>0</v>
      </c>
    </row>
    <row r="130" spans="1:6" ht="12" customHeight="1">
      <c r="A130" s="13" t="s">
        <v>75</v>
      </c>
      <c r="B130" s="8" t="s">
        <v>280</v>
      </c>
      <c r="C130" s="85"/>
      <c r="D130" s="85"/>
      <c r="E130" s="85"/>
      <c r="F130" s="85"/>
    </row>
    <row r="131" spans="1:6" ht="12" customHeight="1">
      <c r="A131" s="13" t="s">
        <v>76</v>
      </c>
      <c r="B131" s="8" t="s">
        <v>281</v>
      </c>
      <c r="C131" s="85"/>
      <c r="D131" s="85"/>
      <c r="E131" s="85"/>
      <c r="F131" s="85"/>
    </row>
    <row r="132" spans="1:6" ht="12" customHeight="1">
      <c r="A132" s="13" t="s">
        <v>184</v>
      </c>
      <c r="B132" s="8" t="s">
        <v>282</v>
      </c>
      <c r="C132" s="85"/>
      <c r="D132" s="85"/>
      <c r="E132" s="85"/>
      <c r="F132" s="85"/>
    </row>
    <row r="133" spans="1:6" ht="12" customHeight="1" thickBot="1">
      <c r="A133" s="11" t="s">
        <v>185</v>
      </c>
      <c r="B133" s="6" t="s">
        <v>283</v>
      </c>
      <c r="C133" s="85"/>
      <c r="D133" s="85"/>
      <c r="E133" s="85"/>
      <c r="F133" s="85"/>
    </row>
    <row r="134" spans="1:6" ht="12" customHeight="1" thickBot="1">
      <c r="A134" s="15" t="s">
        <v>16</v>
      </c>
      <c r="B134" s="59" t="s">
        <v>284</v>
      </c>
      <c r="C134" s="101"/>
      <c r="D134" s="101">
        <f>+D135+D136+D137+D138</f>
        <v>0</v>
      </c>
      <c r="E134" s="101">
        <f>+E135+E136+E137+E138</f>
        <v>4721000</v>
      </c>
      <c r="F134" s="101">
        <f>+F135+F136+F137+F138</f>
        <v>4721000</v>
      </c>
    </row>
    <row r="135" spans="1:6" ht="12" customHeight="1">
      <c r="A135" s="13" t="s">
        <v>77</v>
      </c>
      <c r="B135" s="8" t="s">
        <v>285</v>
      </c>
      <c r="C135" s="85"/>
      <c r="D135" s="85"/>
      <c r="E135" s="85"/>
      <c r="F135" s="85"/>
    </row>
    <row r="136" spans="1:6" ht="12" customHeight="1">
      <c r="A136" s="13" t="s">
        <v>78</v>
      </c>
      <c r="B136" s="8" t="s">
        <v>295</v>
      </c>
      <c r="C136" s="85"/>
      <c r="D136" s="85"/>
      <c r="E136" s="85">
        <v>4721000</v>
      </c>
      <c r="F136" s="85">
        <v>4721000</v>
      </c>
    </row>
    <row r="137" spans="1:6" ht="12" customHeight="1">
      <c r="A137" s="13" t="s">
        <v>196</v>
      </c>
      <c r="B137" s="8" t="s">
        <v>286</v>
      </c>
      <c r="C137" s="85"/>
      <c r="D137" s="85"/>
      <c r="E137" s="85"/>
      <c r="F137" s="85"/>
    </row>
    <row r="138" spans="1:6" ht="12" customHeight="1" thickBot="1">
      <c r="A138" s="11" t="s">
        <v>197</v>
      </c>
      <c r="B138" s="6" t="s">
        <v>287</v>
      </c>
      <c r="C138" s="85"/>
      <c r="D138" s="85"/>
      <c r="E138" s="85"/>
      <c r="F138" s="85"/>
    </row>
    <row r="139" spans="1:6" ht="12" customHeight="1" thickBot="1">
      <c r="A139" s="15" t="s">
        <v>17</v>
      </c>
      <c r="B139" s="59" t="s">
        <v>288</v>
      </c>
      <c r="C139" s="103"/>
      <c r="D139" s="103">
        <f>+D140+D141+D142+D143</f>
        <v>0</v>
      </c>
      <c r="E139" s="103">
        <f>+E140+E141+E142+E143</f>
        <v>0</v>
      </c>
      <c r="F139" s="103">
        <f>+F140+F141+F142+F143</f>
        <v>0</v>
      </c>
    </row>
    <row r="140" spans="1:6" ht="12" customHeight="1">
      <c r="A140" s="13" t="s">
        <v>120</v>
      </c>
      <c r="B140" s="8" t="s">
        <v>289</v>
      </c>
      <c r="C140" s="85"/>
      <c r="D140" s="85"/>
      <c r="E140" s="85"/>
      <c r="F140" s="85"/>
    </row>
    <row r="141" spans="1:6" ht="12" customHeight="1">
      <c r="A141" s="13" t="s">
        <v>121</v>
      </c>
      <c r="B141" s="8" t="s">
        <v>290</v>
      </c>
      <c r="C141" s="85"/>
      <c r="D141" s="85"/>
      <c r="E141" s="85"/>
      <c r="F141" s="85"/>
    </row>
    <row r="142" spans="1:6" ht="12" customHeight="1">
      <c r="A142" s="13" t="s">
        <v>137</v>
      </c>
      <c r="B142" s="8" t="s">
        <v>291</v>
      </c>
      <c r="C142" s="85"/>
      <c r="D142" s="85"/>
      <c r="E142" s="85"/>
      <c r="F142" s="85"/>
    </row>
    <row r="143" spans="1:6" ht="12" customHeight="1" thickBot="1">
      <c r="A143" s="13" t="s">
        <v>199</v>
      </c>
      <c r="B143" s="8" t="s">
        <v>292</v>
      </c>
      <c r="C143" s="85"/>
      <c r="D143" s="85"/>
      <c r="E143" s="85"/>
      <c r="F143" s="85"/>
    </row>
    <row r="144" spans="1:9" ht="15" customHeight="1" thickBot="1">
      <c r="A144" s="15" t="s">
        <v>18</v>
      </c>
      <c r="B144" s="59" t="s">
        <v>293</v>
      </c>
      <c r="C144" s="139"/>
      <c r="D144" s="139">
        <f>+D125+D129+D134+D139</f>
        <v>0</v>
      </c>
      <c r="E144" s="139">
        <f>+E125+E129+E134+E139</f>
        <v>4721000</v>
      </c>
      <c r="F144" s="139">
        <f>+F125+F129+F134+F139</f>
        <v>4721000</v>
      </c>
      <c r="G144" s="140"/>
      <c r="H144" s="140"/>
      <c r="I144" s="140"/>
    </row>
    <row r="145" spans="1:7" s="126" customFormat="1" ht="12.75" customHeight="1" thickBot="1">
      <c r="A145" s="94" t="s">
        <v>19</v>
      </c>
      <c r="B145" s="113" t="s">
        <v>294</v>
      </c>
      <c r="C145" s="518">
        <f>SUM(+C124)</f>
        <v>5153865000</v>
      </c>
      <c r="D145" s="518">
        <f>+D124+D144</f>
        <v>5153865000</v>
      </c>
      <c r="E145" s="518">
        <f>+E124+E144</f>
        <v>695009521</v>
      </c>
      <c r="F145" s="518">
        <f>+F124+F144</f>
        <v>5848874521</v>
      </c>
      <c r="G145" s="268"/>
    </row>
    <row r="146" ht="7.5" customHeight="1" thickBot="1"/>
    <row r="147" spans="1:6" ht="16.5" customHeight="1" thickBot="1">
      <c r="A147" s="571" t="s">
        <v>296</v>
      </c>
      <c r="B147" s="572"/>
      <c r="C147" s="19"/>
      <c r="D147" s="124"/>
      <c r="E147" s="124"/>
      <c r="F147" s="124"/>
    </row>
    <row r="148" spans="1:6" ht="15" customHeight="1" thickBot="1">
      <c r="A148" s="569" t="s">
        <v>109</v>
      </c>
      <c r="B148" s="569"/>
      <c r="C148" s="104"/>
      <c r="D148" s="104"/>
      <c r="E148" s="104"/>
      <c r="F148" s="104" t="s">
        <v>456</v>
      </c>
    </row>
    <row r="149" spans="1:6" ht="24.75" customHeight="1" thickBot="1">
      <c r="A149" s="15">
        <v>1</v>
      </c>
      <c r="B149" s="19" t="s">
        <v>297</v>
      </c>
      <c r="C149" s="96">
        <f>+C61-C124</f>
        <v>-2644212137</v>
      </c>
      <c r="D149" s="96">
        <f>+D61-D124</f>
        <v>-2644212137</v>
      </c>
      <c r="E149" s="96">
        <f>+E61-E124</f>
        <v>-469824071</v>
      </c>
      <c r="F149" s="96">
        <f>+F61-F124</f>
        <v>-3114036208</v>
      </c>
    </row>
    <row r="150" spans="1:7" ht="27.75" customHeight="1" thickBot="1">
      <c r="A150" s="15" t="s">
        <v>11</v>
      </c>
      <c r="B150" s="19" t="s">
        <v>298</v>
      </c>
      <c r="C150" s="96">
        <f>+C84-C144</f>
        <v>2644212137</v>
      </c>
      <c r="D150" s="96">
        <f>+D84-D144</f>
        <v>2644212137</v>
      </c>
      <c r="E150" s="96">
        <f>+E84-E144</f>
        <v>469824071</v>
      </c>
      <c r="F150" s="96">
        <f>+F84-F144</f>
        <v>3114036208</v>
      </c>
      <c r="G150" s="520">
        <f>SUM(E149+E150)</f>
        <v>0</v>
      </c>
    </row>
    <row r="151" ht="15.75">
      <c r="E151" s="519"/>
    </row>
  </sheetData>
  <sheetProtection/>
  <mergeCells count="12">
    <mergeCell ref="A2:F2"/>
    <mergeCell ref="A87:F87"/>
    <mergeCell ref="A4:A5"/>
    <mergeCell ref="B4:B5"/>
    <mergeCell ref="C4:F4"/>
    <mergeCell ref="B89:B90"/>
    <mergeCell ref="A89:A90"/>
    <mergeCell ref="C89:F89"/>
    <mergeCell ref="A3:B3"/>
    <mergeCell ref="A88:B88"/>
    <mergeCell ref="A148:B148"/>
    <mergeCell ref="A147:B147"/>
  </mergeCells>
  <printOptions horizontalCentered="1"/>
  <pageMargins left="0.7874015748031497" right="0.7874015748031497" top="1.1811023622047245" bottom="0.2755905511811024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Jászfényszaru Város Önkormányzat
2016. ÉVI KÖLTSÉGVETÉSÉNEK ÖSSZEVONT MÉRLEGE&amp;10
&amp;R&amp;"Times New Roman CE,Félkövér dőlt"&amp;11 2. Melléklet a ........./2016. (.......) önkormányzati rendelethez</oddHeader>
  </headerFooter>
  <rowBreaks count="1" manualBreakCount="1"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view="pageBreakPreview" zoomScale="160" zoomScaleSheetLayoutView="160" workbookViewId="0" topLeftCell="C1">
      <selection activeCell="C1" sqref="C1:G1"/>
    </sheetView>
  </sheetViews>
  <sheetFormatPr defaultColWidth="9.00390625" defaultRowHeight="12.75"/>
  <cols>
    <col min="1" max="1" width="9.375" style="23" customWidth="1"/>
    <col min="2" max="2" width="6.00390625" style="23" customWidth="1"/>
    <col min="3" max="3" width="40.125" style="24" customWidth="1"/>
    <col min="4" max="4" width="12.125" style="23" customWidth="1"/>
    <col min="5" max="6" width="12.875" style="23" customWidth="1"/>
    <col min="7" max="7" width="13.875" style="23" customWidth="1"/>
    <col min="8" max="8" width="9.375" style="23" customWidth="1"/>
    <col min="9" max="9" width="18.875" style="23" customWidth="1"/>
    <col min="10" max="16384" width="9.375" style="23" customWidth="1"/>
  </cols>
  <sheetData>
    <row r="1" spans="3:8" ht="12.75">
      <c r="C1" s="580" t="s">
        <v>732</v>
      </c>
      <c r="D1" s="580"/>
      <c r="E1" s="580"/>
      <c r="F1" s="580"/>
      <c r="G1" s="580"/>
      <c r="H1" s="523"/>
    </row>
    <row r="2" spans="5:8" ht="12.75">
      <c r="E2" s="580" t="s">
        <v>602</v>
      </c>
      <c r="F2" s="580"/>
      <c r="G2" s="580"/>
      <c r="H2" s="523"/>
    </row>
    <row r="3" spans="1:7" ht="31.5" customHeight="1">
      <c r="A3" s="581" t="s">
        <v>341</v>
      </c>
      <c r="B3" s="581"/>
      <c r="C3" s="581"/>
      <c r="D3" s="581"/>
      <c r="E3" s="581"/>
      <c r="F3" s="581"/>
      <c r="G3" s="581"/>
    </row>
    <row r="4" spans="1:7" ht="18" customHeight="1">
      <c r="A4" s="283"/>
      <c r="B4" s="283"/>
      <c r="C4" s="283"/>
      <c r="D4" s="283"/>
      <c r="G4" s="183" t="s">
        <v>456</v>
      </c>
    </row>
    <row r="5" ht="15" customHeight="1" thickBot="1">
      <c r="C5" s="63" t="s">
        <v>135</v>
      </c>
    </row>
    <row r="6" spans="1:7" s="25" customFormat="1" ht="44.25" customHeight="1" thickBot="1">
      <c r="A6" s="582" t="s">
        <v>359</v>
      </c>
      <c r="B6" s="583"/>
      <c r="C6" s="187" t="s">
        <v>53</v>
      </c>
      <c r="D6" s="433" t="s">
        <v>478</v>
      </c>
      <c r="E6" s="71" t="s">
        <v>476</v>
      </c>
      <c r="F6" s="71" t="s">
        <v>477</v>
      </c>
      <c r="G6" s="433" t="s">
        <v>476</v>
      </c>
    </row>
    <row r="7" spans="1:7" ht="15.75" customHeight="1">
      <c r="A7" s="353" t="s">
        <v>10</v>
      </c>
      <c r="B7" s="354"/>
      <c r="C7" s="285" t="s">
        <v>425</v>
      </c>
      <c r="D7" s="483"/>
      <c r="E7" s="273"/>
      <c r="F7" s="273"/>
      <c r="G7" s="484"/>
    </row>
    <row r="8" spans="1:7" ht="15.75" customHeight="1">
      <c r="A8" s="355"/>
      <c r="B8" s="356" t="s">
        <v>79</v>
      </c>
      <c r="C8" s="284" t="s">
        <v>424</v>
      </c>
      <c r="D8" s="480">
        <v>12424000</v>
      </c>
      <c r="E8" s="479">
        <v>12424000</v>
      </c>
      <c r="F8" s="479"/>
      <c r="G8" s="485">
        <f>SUM(E8:F8)</f>
        <v>12424000</v>
      </c>
    </row>
    <row r="9" spans="1:7" ht="15.75" customHeight="1">
      <c r="A9" s="355"/>
      <c r="B9" s="356" t="s">
        <v>80</v>
      </c>
      <c r="C9" s="284" t="s">
        <v>426</v>
      </c>
      <c r="D9" s="480">
        <v>10802000</v>
      </c>
      <c r="E9" s="479">
        <v>10802000</v>
      </c>
      <c r="F9" s="479"/>
      <c r="G9" s="485">
        <f aca="true" t="shared" si="0" ref="G9:G58">SUM(E9:F9)</f>
        <v>10802000</v>
      </c>
    </row>
    <row r="10" spans="1:7" ht="15.75" customHeight="1">
      <c r="A10" s="355"/>
      <c r="B10" s="356" t="s">
        <v>81</v>
      </c>
      <c r="C10" s="284" t="s">
        <v>471</v>
      </c>
      <c r="D10" s="480">
        <v>83474000</v>
      </c>
      <c r="E10" s="479">
        <v>83474000</v>
      </c>
      <c r="F10" s="479"/>
      <c r="G10" s="485">
        <f t="shared" si="0"/>
        <v>83474000</v>
      </c>
    </row>
    <row r="11" spans="1:7" ht="15.75" customHeight="1">
      <c r="A11" s="355" t="s">
        <v>11</v>
      </c>
      <c r="B11" s="356"/>
      <c r="C11" s="284" t="s">
        <v>427</v>
      </c>
      <c r="D11" s="480">
        <v>10396000</v>
      </c>
      <c r="E11" s="479">
        <v>10396000</v>
      </c>
      <c r="F11" s="479">
        <v>-10396000</v>
      </c>
      <c r="G11" s="485">
        <f t="shared" si="0"/>
        <v>0</v>
      </c>
    </row>
    <row r="12" spans="1:7" ht="15.75" customHeight="1">
      <c r="A12" s="355" t="s">
        <v>12</v>
      </c>
      <c r="B12" s="356"/>
      <c r="C12" s="284" t="s">
        <v>428</v>
      </c>
      <c r="D12" s="480">
        <v>5183000</v>
      </c>
      <c r="E12" s="479">
        <v>5183000</v>
      </c>
      <c r="F12" s="479"/>
      <c r="G12" s="485">
        <f t="shared" si="0"/>
        <v>5183000</v>
      </c>
    </row>
    <row r="13" spans="1:7" ht="15.75" customHeight="1">
      <c r="A13" s="355" t="s">
        <v>13</v>
      </c>
      <c r="B13" s="356"/>
      <c r="C13" s="290" t="s">
        <v>448</v>
      </c>
      <c r="D13" s="480"/>
      <c r="E13" s="479"/>
      <c r="F13" s="479"/>
      <c r="G13" s="485">
        <f t="shared" si="0"/>
        <v>0</v>
      </c>
    </row>
    <row r="14" spans="1:7" ht="15.75" customHeight="1">
      <c r="A14" s="355"/>
      <c r="B14" s="356" t="s">
        <v>158</v>
      </c>
      <c r="C14" s="284" t="s">
        <v>449</v>
      </c>
      <c r="D14" s="480">
        <v>1000000</v>
      </c>
      <c r="E14" s="479">
        <v>1000000</v>
      </c>
      <c r="F14" s="479"/>
      <c r="G14" s="485">
        <f t="shared" si="0"/>
        <v>1000000</v>
      </c>
    </row>
    <row r="15" spans="1:7" ht="15.75" customHeight="1">
      <c r="A15" s="355"/>
      <c r="B15" s="356" t="s">
        <v>161</v>
      </c>
      <c r="C15" s="284" t="s">
        <v>450</v>
      </c>
      <c r="D15" s="480">
        <v>500000</v>
      </c>
      <c r="E15" s="479">
        <v>500000</v>
      </c>
      <c r="F15" s="479"/>
      <c r="G15" s="485">
        <f t="shared" si="0"/>
        <v>500000</v>
      </c>
    </row>
    <row r="16" spans="1:7" ht="15.75" customHeight="1">
      <c r="A16" s="357"/>
      <c r="B16" s="356" t="s">
        <v>162</v>
      </c>
      <c r="C16" s="284" t="s">
        <v>451</v>
      </c>
      <c r="D16" s="481">
        <v>500000</v>
      </c>
      <c r="E16" s="479">
        <v>500000</v>
      </c>
      <c r="F16" s="479"/>
      <c r="G16" s="485">
        <f t="shared" si="0"/>
        <v>500000</v>
      </c>
    </row>
    <row r="17" spans="1:7" ht="15.75" customHeight="1">
      <c r="A17" s="357"/>
      <c r="B17" s="356" t="s">
        <v>163</v>
      </c>
      <c r="C17" s="284" t="s">
        <v>560</v>
      </c>
      <c r="D17" s="481"/>
      <c r="E17" s="479"/>
      <c r="F17" s="479">
        <v>700000</v>
      </c>
      <c r="G17" s="485">
        <f t="shared" si="0"/>
        <v>700000</v>
      </c>
    </row>
    <row r="18" spans="1:7" ht="15.75" customHeight="1">
      <c r="A18" s="357"/>
      <c r="B18" s="356" t="s">
        <v>574</v>
      </c>
      <c r="C18" s="284" t="s">
        <v>575</v>
      </c>
      <c r="D18" s="481"/>
      <c r="E18" s="479"/>
      <c r="F18" s="479">
        <v>2000000</v>
      </c>
      <c r="G18" s="485">
        <f t="shared" si="0"/>
        <v>2000000</v>
      </c>
    </row>
    <row r="19" spans="1:7" ht="15.75" customHeight="1">
      <c r="A19" s="357"/>
      <c r="B19" s="356" t="s">
        <v>601</v>
      </c>
      <c r="C19" s="284" t="s">
        <v>576</v>
      </c>
      <c r="D19" s="481"/>
      <c r="E19" s="479"/>
      <c r="F19" s="479">
        <v>332000</v>
      </c>
      <c r="G19" s="485">
        <f t="shared" si="0"/>
        <v>332000</v>
      </c>
    </row>
    <row r="20" spans="1:7" ht="15.75" customHeight="1">
      <c r="A20" s="355" t="s">
        <v>14</v>
      </c>
      <c r="B20" s="356"/>
      <c r="C20" s="284" t="s">
        <v>452</v>
      </c>
      <c r="D20" s="481">
        <v>8309000</v>
      </c>
      <c r="E20" s="479">
        <v>8309000</v>
      </c>
      <c r="F20" s="479"/>
      <c r="G20" s="485">
        <f t="shared" si="0"/>
        <v>8309000</v>
      </c>
    </row>
    <row r="21" spans="1:7" ht="15.75" customHeight="1">
      <c r="A21" s="355" t="s">
        <v>15</v>
      </c>
      <c r="B21" s="358"/>
      <c r="C21" s="284" t="s">
        <v>453</v>
      </c>
      <c r="D21" s="481">
        <v>4132000</v>
      </c>
      <c r="E21" s="479">
        <v>4132000</v>
      </c>
      <c r="F21" s="479"/>
      <c r="G21" s="485">
        <f t="shared" si="0"/>
        <v>4132000</v>
      </c>
    </row>
    <row r="22" spans="1:7" ht="15.75" customHeight="1">
      <c r="A22" s="355" t="s">
        <v>16</v>
      </c>
      <c r="B22" s="358"/>
      <c r="C22" s="284" t="s">
        <v>569</v>
      </c>
      <c r="D22" s="481"/>
      <c r="E22" s="479"/>
      <c r="F22" s="479"/>
      <c r="G22" s="485"/>
    </row>
    <row r="23" spans="1:7" ht="15.75" customHeight="1">
      <c r="A23" s="355"/>
      <c r="B23" s="356" t="s">
        <v>77</v>
      </c>
      <c r="C23" s="284" t="s">
        <v>563</v>
      </c>
      <c r="D23" s="481"/>
      <c r="E23" s="479"/>
      <c r="F23" s="479">
        <v>5083000</v>
      </c>
      <c r="G23" s="485">
        <f t="shared" si="0"/>
        <v>5083000</v>
      </c>
    </row>
    <row r="24" spans="1:7" ht="15.75" customHeight="1">
      <c r="A24" s="355"/>
      <c r="B24" s="356" t="s">
        <v>77</v>
      </c>
      <c r="C24" s="284" t="s">
        <v>570</v>
      </c>
      <c r="D24" s="481"/>
      <c r="E24" s="479"/>
      <c r="F24" s="479">
        <v>2413000</v>
      </c>
      <c r="G24" s="485">
        <f t="shared" si="0"/>
        <v>2413000</v>
      </c>
    </row>
    <row r="25" spans="1:7" ht="15.75" customHeight="1">
      <c r="A25" s="355"/>
      <c r="B25" s="356"/>
      <c r="C25" s="284" t="s">
        <v>582</v>
      </c>
      <c r="D25" s="481"/>
      <c r="E25" s="479"/>
      <c r="F25" s="479">
        <v>762000</v>
      </c>
      <c r="G25" s="485">
        <f t="shared" si="0"/>
        <v>762000</v>
      </c>
    </row>
    <row r="26" spans="1:7" ht="15.75" customHeight="1">
      <c r="A26" s="355" t="s">
        <v>17</v>
      </c>
      <c r="B26" s="358"/>
      <c r="C26" s="284" t="s">
        <v>564</v>
      </c>
      <c r="D26" s="481"/>
      <c r="E26" s="479"/>
      <c r="F26" s="479"/>
      <c r="G26" s="485">
        <f t="shared" si="0"/>
        <v>0</v>
      </c>
    </row>
    <row r="27" spans="1:7" ht="15.75" customHeight="1">
      <c r="A27" s="355"/>
      <c r="B27" s="356" t="s">
        <v>120</v>
      </c>
      <c r="C27" s="284" t="s">
        <v>566</v>
      </c>
      <c r="D27" s="481"/>
      <c r="E27" s="479"/>
      <c r="F27" s="479">
        <v>472000</v>
      </c>
      <c r="G27" s="485">
        <f t="shared" si="0"/>
        <v>472000</v>
      </c>
    </row>
    <row r="28" spans="1:7" ht="15.75" customHeight="1">
      <c r="A28" s="355"/>
      <c r="B28" s="356" t="s">
        <v>121</v>
      </c>
      <c r="C28" s="284" t="s">
        <v>565</v>
      </c>
      <c r="D28" s="481"/>
      <c r="E28" s="479"/>
      <c r="F28" s="479">
        <v>19034000</v>
      </c>
      <c r="G28" s="485">
        <f t="shared" si="0"/>
        <v>19034000</v>
      </c>
    </row>
    <row r="29" spans="1:7" ht="15.75" customHeight="1">
      <c r="A29" s="355"/>
      <c r="B29" s="356" t="s">
        <v>137</v>
      </c>
      <c r="C29" s="284" t="s">
        <v>591</v>
      </c>
      <c r="D29" s="481"/>
      <c r="E29" s="479"/>
      <c r="F29" s="479">
        <v>601000</v>
      </c>
      <c r="G29" s="485">
        <f t="shared" si="0"/>
        <v>601000</v>
      </c>
    </row>
    <row r="30" spans="1:7" ht="15.75" customHeight="1">
      <c r="A30" s="355" t="s">
        <v>18</v>
      </c>
      <c r="B30" s="358"/>
      <c r="C30" s="284" t="s">
        <v>567</v>
      </c>
      <c r="D30" s="481"/>
      <c r="E30" s="479"/>
      <c r="F30" s="479">
        <v>699000</v>
      </c>
      <c r="G30" s="485">
        <f t="shared" si="0"/>
        <v>699000</v>
      </c>
    </row>
    <row r="31" spans="1:7" ht="15.75" customHeight="1">
      <c r="A31" s="355" t="s">
        <v>19</v>
      </c>
      <c r="B31" s="358"/>
      <c r="C31" s="284" t="s">
        <v>561</v>
      </c>
      <c r="D31" s="481"/>
      <c r="E31" s="479"/>
      <c r="F31" s="479"/>
      <c r="G31" s="485">
        <f t="shared" si="0"/>
        <v>0</v>
      </c>
    </row>
    <row r="32" spans="1:7" ht="15.75" customHeight="1">
      <c r="A32" s="355"/>
      <c r="B32" s="356" t="s">
        <v>238</v>
      </c>
      <c r="C32" s="284" t="s">
        <v>562</v>
      </c>
      <c r="D32" s="481"/>
      <c r="E32" s="479"/>
      <c r="F32" s="479">
        <v>19812000</v>
      </c>
      <c r="G32" s="485">
        <f t="shared" si="0"/>
        <v>19812000</v>
      </c>
    </row>
    <row r="33" spans="1:7" ht="46.5" customHeight="1">
      <c r="A33" s="355" t="s">
        <v>20</v>
      </c>
      <c r="B33" s="358"/>
      <c r="C33" s="482" t="s">
        <v>568</v>
      </c>
      <c r="D33" s="481"/>
      <c r="E33" s="479"/>
      <c r="F33" s="479">
        <v>1500000</v>
      </c>
      <c r="G33" s="485">
        <f t="shared" si="0"/>
        <v>1500000</v>
      </c>
    </row>
    <row r="34" spans="1:7" ht="15.75" customHeight="1">
      <c r="A34" s="355" t="s">
        <v>21</v>
      </c>
      <c r="B34" s="358"/>
      <c r="C34" s="284" t="s">
        <v>571</v>
      </c>
      <c r="D34" s="481"/>
      <c r="E34" s="479"/>
      <c r="F34" s="479">
        <v>1726000</v>
      </c>
      <c r="G34" s="485">
        <f t="shared" si="0"/>
        <v>1726000</v>
      </c>
    </row>
    <row r="35" spans="1:7" ht="15.75" customHeight="1">
      <c r="A35" s="355" t="s">
        <v>22</v>
      </c>
      <c r="B35" s="358"/>
      <c r="C35" s="284" t="s">
        <v>572</v>
      </c>
      <c r="D35" s="481"/>
      <c r="E35" s="479"/>
      <c r="F35" s="479">
        <v>889000</v>
      </c>
      <c r="G35" s="485">
        <f t="shared" si="0"/>
        <v>889000</v>
      </c>
    </row>
    <row r="36" spans="1:7" ht="15.75" customHeight="1">
      <c r="A36" s="355" t="s">
        <v>23</v>
      </c>
      <c r="B36" s="358"/>
      <c r="C36" s="284" t="s">
        <v>573</v>
      </c>
      <c r="D36" s="481"/>
      <c r="E36" s="479"/>
      <c r="F36" s="479">
        <v>30000000</v>
      </c>
      <c r="G36" s="485">
        <f t="shared" si="0"/>
        <v>30000000</v>
      </c>
    </row>
    <row r="37" spans="1:9" ht="15.75" customHeight="1">
      <c r="A37" s="355" t="s">
        <v>24</v>
      </c>
      <c r="B37" s="358"/>
      <c r="C37" s="284" t="s">
        <v>577</v>
      </c>
      <c r="D37" s="481"/>
      <c r="E37" s="479"/>
      <c r="F37" s="479">
        <v>1270000</v>
      </c>
      <c r="G37" s="485">
        <f t="shared" si="0"/>
        <v>1270000</v>
      </c>
      <c r="I37" s="23" t="s">
        <v>579</v>
      </c>
    </row>
    <row r="38" spans="1:7" ht="15.75" customHeight="1">
      <c r="A38" s="355" t="s">
        <v>25</v>
      </c>
      <c r="B38" s="358"/>
      <c r="C38" s="505" t="s">
        <v>578</v>
      </c>
      <c r="D38" s="481"/>
      <c r="E38" s="479"/>
      <c r="F38" s="479">
        <v>544000</v>
      </c>
      <c r="G38" s="485">
        <f t="shared" si="0"/>
        <v>544000</v>
      </c>
    </row>
    <row r="39" spans="1:7" ht="32.25" customHeight="1">
      <c r="A39" s="355" t="s">
        <v>26</v>
      </c>
      <c r="B39" s="358"/>
      <c r="C39" s="482" t="s">
        <v>597</v>
      </c>
      <c r="D39" s="481"/>
      <c r="E39" s="479"/>
      <c r="F39" s="479">
        <v>4934000</v>
      </c>
      <c r="G39" s="485">
        <f t="shared" si="0"/>
        <v>4934000</v>
      </c>
    </row>
    <row r="40" spans="1:7" ht="15.75" customHeight="1">
      <c r="A40" s="355" t="s">
        <v>27</v>
      </c>
      <c r="B40" s="358"/>
      <c r="C40" s="505" t="s">
        <v>580</v>
      </c>
      <c r="D40" s="481"/>
      <c r="E40" s="479"/>
      <c r="F40" s="479">
        <v>2798000</v>
      </c>
      <c r="G40" s="485">
        <f t="shared" si="0"/>
        <v>2798000</v>
      </c>
    </row>
    <row r="41" spans="1:7" ht="15.75" customHeight="1">
      <c r="A41" s="355" t="s">
        <v>28</v>
      </c>
      <c r="B41" s="358"/>
      <c r="C41" s="505" t="s">
        <v>581</v>
      </c>
      <c r="D41" s="481"/>
      <c r="E41" s="479"/>
      <c r="F41" s="479">
        <v>3699000</v>
      </c>
      <c r="G41" s="485">
        <f t="shared" si="0"/>
        <v>3699000</v>
      </c>
    </row>
    <row r="42" spans="1:7" ht="15.75" customHeight="1">
      <c r="A42" s="355" t="s">
        <v>29</v>
      </c>
      <c r="B42" s="358"/>
      <c r="C42" s="284" t="s">
        <v>583</v>
      </c>
      <c r="D42" s="481"/>
      <c r="E42" s="479"/>
      <c r="F42" s="479"/>
      <c r="G42" s="485">
        <f t="shared" si="0"/>
        <v>0</v>
      </c>
    </row>
    <row r="43" spans="1:7" ht="15.75" customHeight="1">
      <c r="A43" s="355"/>
      <c r="B43" s="356" t="s">
        <v>598</v>
      </c>
      <c r="C43" s="284" t="s">
        <v>584</v>
      </c>
      <c r="D43" s="481"/>
      <c r="E43" s="479"/>
      <c r="F43" s="479">
        <v>233000</v>
      </c>
      <c r="G43" s="485">
        <f t="shared" si="0"/>
        <v>233000</v>
      </c>
    </row>
    <row r="44" spans="1:7" ht="15.75" customHeight="1">
      <c r="A44" s="355"/>
      <c r="B44" s="356" t="s">
        <v>599</v>
      </c>
      <c r="C44" s="284" t="s">
        <v>589</v>
      </c>
      <c r="D44" s="481"/>
      <c r="E44" s="479"/>
      <c r="F44" s="479">
        <v>1935000</v>
      </c>
      <c r="G44" s="485">
        <f t="shared" si="0"/>
        <v>1935000</v>
      </c>
    </row>
    <row r="45" spans="1:7" ht="15.75" customHeight="1">
      <c r="A45" s="543"/>
      <c r="B45" s="544"/>
      <c r="C45" s="545"/>
      <c r="D45" s="546"/>
      <c r="E45" s="547"/>
      <c r="F45" s="547"/>
      <c r="G45" s="547"/>
    </row>
    <row r="46" spans="1:7" ht="31.5" customHeight="1">
      <c r="A46" s="581" t="s">
        <v>341</v>
      </c>
      <c r="B46" s="581"/>
      <c r="C46" s="581"/>
      <c r="D46" s="581"/>
      <c r="E46" s="581"/>
      <c r="F46" s="581"/>
      <c r="G46" s="581"/>
    </row>
    <row r="47" spans="1:7" ht="18" customHeight="1">
      <c r="A47" s="283"/>
      <c r="B47" s="283"/>
      <c r="C47" s="283"/>
      <c r="D47" s="283"/>
      <c r="G47" s="183" t="s">
        <v>456</v>
      </c>
    </row>
    <row r="48" ht="15" customHeight="1" thickBot="1">
      <c r="C48" s="63" t="s">
        <v>135</v>
      </c>
    </row>
    <row r="49" spans="1:7" s="25" customFormat="1" ht="44.25" customHeight="1">
      <c r="A49" s="582" t="s">
        <v>359</v>
      </c>
      <c r="B49" s="583"/>
      <c r="C49" s="187" t="s">
        <v>53</v>
      </c>
      <c r="D49" s="433" t="s">
        <v>478</v>
      </c>
      <c r="E49" s="71" t="s">
        <v>476</v>
      </c>
      <c r="F49" s="71" t="s">
        <v>477</v>
      </c>
      <c r="G49" s="433" t="s">
        <v>476</v>
      </c>
    </row>
    <row r="50" spans="1:7" ht="15.75" customHeight="1">
      <c r="A50" s="355" t="s">
        <v>30</v>
      </c>
      <c r="B50" s="358"/>
      <c r="C50" s="284" t="s">
        <v>585</v>
      </c>
      <c r="D50" s="481"/>
      <c r="E50" s="479"/>
      <c r="F50" s="479"/>
      <c r="G50" s="485">
        <f t="shared" si="0"/>
        <v>0</v>
      </c>
    </row>
    <row r="51" spans="1:7" ht="15.75" customHeight="1">
      <c r="A51" s="191"/>
      <c r="B51" s="356" t="s">
        <v>600</v>
      </c>
      <c r="C51" s="284" t="s">
        <v>586</v>
      </c>
      <c r="D51" s="18"/>
      <c r="E51" s="479"/>
      <c r="F51" s="479">
        <v>394000</v>
      </c>
      <c r="G51" s="485">
        <f t="shared" si="0"/>
        <v>394000</v>
      </c>
    </row>
    <row r="52" spans="1:7" ht="15.75" customHeight="1">
      <c r="A52" s="190" t="s">
        <v>31</v>
      </c>
      <c r="B52" s="479"/>
      <c r="C52" s="284" t="s">
        <v>587</v>
      </c>
      <c r="D52" s="18"/>
      <c r="E52" s="479"/>
      <c r="F52" s="479">
        <v>80000</v>
      </c>
      <c r="G52" s="485">
        <f t="shared" si="0"/>
        <v>80000</v>
      </c>
    </row>
    <row r="53" spans="1:7" ht="15.75" customHeight="1">
      <c r="A53" s="190" t="s">
        <v>32</v>
      </c>
      <c r="B53" s="479"/>
      <c r="C53" s="284" t="s">
        <v>588</v>
      </c>
      <c r="D53" s="18"/>
      <c r="E53" s="479"/>
      <c r="F53" s="479">
        <v>1299000</v>
      </c>
      <c r="G53" s="485">
        <f t="shared" si="0"/>
        <v>1299000</v>
      </c>
    </row>
    <row r="54" spans="1:7" ht="15.75" customHeight="1">
      <c r="A54" s="190" t="s">
        <v>33</v>
      </c>
      <c r="B54" s="479"/>
      <c r="C54" s="284" t="s">
        <v>590</v>
      </c>
      <c r="D54" s="18"/>
      <c r="E54" s="479"/>
      <c r="F54" s="479">
        <v>121000</v>
      </c>
      <c r="G54" s="485">
        <f t="shared" si="0"/>
        <v>121000</v>
      </c>
    </row>
    <row r="55" spans="1:7" ht="15.75" customHeight="1">
      <c r="A55" s="190" t="s">
        <v>34</v>
      </c>
      <c r="B55" s="479"/>
      <c r="C55" s="284" t="s">
        <v>592</v>
      </c>
      <c r="D55" s="18"/>
      <c r="E55" s="479"/>
      <c r="F55" s="479">
        <v>3683000</v>
      </c>
      <c r="G55" s="485">
        <f t="shared" si="0"/>
        <v>3683000</v>
      </c>
    </row>
    <row r="56" spans="1:7" ht="15.75" customHeight="1">
      <c r="A56" s="190" t="s">
        <v>35</v>
      </c>
      <c r="B56" s="479"/>
      <c r="C56" s="284" t="s">
        <v>593</v>
      </c>
      <c r="D56" s="18"/>
      <c r="E56" s="479"/>
      <c r="F56" s="479">
        <v>1084000</v>
      </c>
      <c r="G56" s="485">
        <f t="shared" si="0"/>
        <v>1084000</v>
      </c>
    </row>
    <row r="57" spans="1:7" ht="15.75" customHeight="1">
      <c r="A57" s="190" t="s">
        <v>36</v>
      </c>
      <c r="B57" s="479"/>
      <c r="C57" s="284" t="s">
        <v>594</v>
      </c>
      <c r="D57" s="18"/>
      <c r="E57" s="479"/>
      <c r="F57" s="479">
        <v>703000</v>
      </c>
      <c r="G57" s="485">
        <f t="shared" si="0"/>
        <v>703000</v>
      </c>
    </row>
    <row r="58" spans="1:9" ht="15.75" customHeight="1" thickBot="1">
      <c r="A58" s="464" t="s">
        <v>37</v>
      </c>
      <c r="B58" s="193"/>
      <c r="C58" s="352" t="s">
        <v>595</v>
      </c>
      <c r="D58" s="486"/>
      <c r="E58" s="193"/>
      <c r="F58" s="193">
        <v>1140000</v>
      </c>
      <c r="G58" s="487">
        <f t="shared" si="0"/>
        <v>1140000</v>
      </c>
      <c r="I58" s="23" t="s">
        <v>579</v>
      </c>
    </row>
    <row r="59" spans="1:7" s="26" customFormat="1" ht="18" customHeight="1" thickBot="1">
      <c r="A59" s="270"/>
      <c r="B59" s="271"/>
      <c r="C59" s="478"/>
      <c r="D59" s="515">
        <f>SUM(D8:D51)</f>
        <v>136720000</v>
      </c>
      <c r="E59" s="515">
        <f>SUM(E8:E51)</f>
        <v>136720000</v>
      </c>
      <c r="F59" s="515">
        <f>SUM(F8:F58)</f>
        <v>99544000</v>
      </c>
      <c r="G59" s="515">
        <f>SUM(G8:G58)</f>
        <v>236264000</v>
      </c>
    </row>
    <row r="64" ht="13.5" thickBot="1"/>
    <row r="65" spans="1:7" ht="26.25" customHeight="1" thickBot="1">
      <c r="A65" s="582" t="s">
        <v>359</v>
      </c>
      <c r="B65" s="583"/>
      <c r="C65" s="187" t="s">
        <v>54</v>
      </c>
      <c r="D65" s="433" t="s">
        <v>478</v>
      </c>
      <c r="E65" s="71" t="s">
        <v>476</v>
      </c>
      <c r="F65" s="71" t="s">
        <v>477</v>
      </c>
      <c r="G65" s="433" t="s">
        <v>476</v>
      </c>
    </row>
    <row r="66" spans="1:7" ht="12.75">
      <c r="A66" s="188" t="s">
        <v>10</v>
      </c>
      <c r="B66" s="273"/>
      <c r="C66" s="272" t="s">
        <v>454</v>
      </c>
      <c r="D66" s="272">
        <v>2500000</v>
      </c>
      <c r="E66" s="273">
        <v>2500000</v>
      </c>
      <c r="F66" s="273"/>
      <c r="G66" s="484">
        <v>2500000</v>
      </c>
    </row>
    <row r="67" spans="1:7" ht="12.75">
      <c r="A67" s="191"/>
      <c r="B67" s="181"/>
      <c r="C67" s="488"/>
      <c r="D67" s="18"/>
      <c r="E67" s="479"/>
      <c r="F67" s="479"/>
      <c r="G67" s="485"/>
    </row>
    <row r="68" spans="1:7" ht="13.5" thickBot="1">
      <c r="A68" s="192"/>
      <c r="B68" s="193"/>
      <c r="C68" s="194"/>
      <c r="D68" s="486"/>
      <c r="E68" s="193"/>
      <c r="F68" s="193"/>
      <c r="G68" s="487"/>
    </row>
    <row r="69" spans="1:7" ht="13.5" thickBot="1">
      <c r="A69" s="270"/>
      <c r="B69" s="271"/>
      <c r="C69" s="489" t="s">
        <v>52</v>
      </c>
      <c r="D69" s="516">
        <f>SUM(D66:D68)</f>
        <v>2500000</v>
      </c>
      <c r="E69" s="516">
        <f>SUM(E66:E68)</f>
        <v>2500000</v>
      </c>
      <c r="F69" s="516">
        <f>SUM(F66:F68)</f>
        <v>0</v>
      </c>
      <c r="G69" s="516">
        <f>SUM(G66:G68)</f>
        <v>2500000</v>
      </c>
    </row>
    <row r="73" ht="26.25" thickBot="1">
      <c r="C73" s="24" t="s">
        <v>336</v>
      </c>
    </row>
    <row r="74" spans="1:7" ht="24.75" thickBot="1">
      <c r="A74" s="582" t="s">
        <v>359</v>
      </c>
      <c r="B74" s="583"/>
      <c r="C74" s="187" t="s">
        <v>53</v>
      </c>
      <c r="D74" s="433" t="s">
        <v>478</v>
      </c>
      <c r="E74" s="71" t="s">
        <v>476</v>
      </c>
      <c r="F74" s="71" t="s">
        <v>477</v>
      </c>
      <c r="G74" s="433" t="s">
        <v>476</v>
      </c>
    </row>
    <row r="75" spans="1:7" ht="12.75">
      <c r="A75" s="188" t="s">
        <v>10</v>
      </c>
      <c r="B75" s="189"/>
      <c r="C75" s="272" t="s">
        <v>455</v>
      </c>
      <c r="D75" s="490">
        <v>6500000</v>
      </c>
      <c r="E75" s="273">
        <v>6500000</v>
      </c>
      <c r="F75" s="273"/>
      <c r="G75" s="484">
        <v>6500000</v>
      </c>
    </row>
    <row r="76" spans="1:7" ht="12.75">
      <c r="A76" s="190" t="s">
        <v>11</v>
      </c>
      <c r="B76" s="184"/>
      <c r="C76" s="251"/>
      <c r="D76" s="434"/>
      <c r="E76" s="479"/>
      <c r="F76" s="479"/>
      <c r="G76" s="485"/>
    </row>
    <row r="77" spans="1:7" ht="12.75">
      <c r="A77" s="190" t="s">
        <v>12</v>
      </c>
      <c r="B77" s="184"/>
      <c r="C77" s="251"/>
      <c r="D77" s="434"/>
      <c r="E77" s="479"/>
      <c r="F77" s="479"/>
      <c r="G77" s="485"/>
    </row>
    <row r="78" spans="1:7" ht="13.5" thickBot="1">
      <c r="A78" s="192"/>
      <c r="B78" s="193"/>
      <c r="C78" s="194"/>
      <c r="D78" s="486"/>
      <c r="E78" s="193"/>
      <c r="F78" s="193"/>
      <c r="G78" s="487"/>
    </row>
    <row r="79" spans="1:7" ht="13.5" thickBot="1">
      <c r="A79" s="195"/>
      <c r="B79" s="196"/>
      <c r="C79" s="182" t="s">
        <v>52</v>
      </c>
      <c r="D79" s="517">
        <f>SUM(D75:D78)</f>
        <v>6500000</v>
      </c>
      <c r="E79" s="517">
        <f>SUM(E75:E78)</f>
        <v>6500000</v>
      </c>
      <c r="F79" s="517">
        <f>SUM(F75:F78)</f>
        <v>0</v>
      </c>
      <c r="G79" s="517">
        <f>SUM(G75:G78)</f>
        <v>6500000</v>
      </c>
    </row>
  </sheetData>
  <sheetProtection/>
  <mergeCells count="8">
    <mergeCell ref="C1:G1"/>
    <mergeCell ref="E2:G2"/>
    <mergeCell ref="A46:G46"/>
    <mergeCell ref="A6:B6"/>
    <mergeCell ref="A65:B65"/>
    <mergeCell ref="A74:B74"/>
    <mergeCell ref="A3:G3"/>
    <mergeCell ref="A49:B49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portrait" paperSize="9" scale="85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view="pageBreakPreview" zoomScale="145" zoomScaleSheetLayoutView="145" workbookViewId="0" topLeftCell="A1">
      <selection activeCell="C1" sqref="C1:G1"/>
    </sheetView>
  </sheetViews>
  <sheetFormatPr defaultColWidth="9.00390625" defaultRowHeight="12.75"/>
  <cols>
    <col min="1" max="1" width="5.50390625" style="24" customWidth="1"/>
    <col min="2" max="2" width="4.875" style="23" customWidth="1"/>
    <col min="3" max="3" width="52.50390625" style="23" customWidth="1"/>
    <col min="4" max="4" width="13.00390625" style="23" customWidth="1"/>
    <col min="5" max="5" width="12.875" style="23" customWidth="1"/>
    <col min="6" max="6" width="12.375" style="23" customWidth="1"/>
    <col min="7" max="7" width="12.875" style="23" customWidth="1"/>
    <col min="8" max="16384" width="9.375" style="23" customWidth="1"/>
  </cols>
  <sheetData>
    <row r="1" spans="3:7" ht="12.75">
      <c r="C1" s="580" t="s">
        <v>733</v>
      </c>
      <c r="D1" s="580"/>
      <c r="E1" s="580"/>
      <c r="F1" s="580"/>
      <c r="G1" s="580"/>
    </row>
    <row r="2" spans="3:7" ht="12.75">
      <c r="C2" s="24"/>
      <c r="E2" s="580" t="s">
        <v>603</v>
      </c>
      <c r="F2" s="580"/>
      <c r="G2" s="580"/>
    </row>
    <row r="3" spans="1:7" ht="24.75" customHeight="1">
      <c r="A3" s="585" t="s">
        <v>459</v>
      </c>
      <c r="B3" s="585"/>
      <c r="C3" s="585"/>
      <c r="D3" s="585"/>
      <c r="E3" s="585"/>
      <c r="F3" s="585"/>
      <c r="G3" s="585"/>
    </row>
    <row r="4" spans="1:7" ht="15" customHeight="1">
      <c r="A4" s="186"/>
      <c r="B4" s="186"/>
      <c r="C4" s="186"/>
      <c r="E4" s="185"/>
      <c r="G4" s="186" t="s">
        <v>456</v>
      </c>
    </row>
    <row r="5" spans="1:5" ht="19.5" customHeight="1" thickBot="1">
      <c r="A5" s="186"/>
      <c r="B5" s="186"/>
      <c r="C5" s="186"/>
      <c r="D5" s="186"/>
      <c r="E5" s="185"/>
    </row>
    <row r="6" spans="1:7" ht="24.75" thickBot="1">
      <c r="A6" s="582" t="s">
        <v>359</v>
      </c>
      <c r="B6" s="584"/>
      <c r="C6" s="201" t="s">
        <v>342</v>
      </c>
      <c r="D6" s="71" t="s">
        <v>478</v>
      </c>
      <c r="E6" s="71" t="s">
        <v>476</v>
      </c>
      <c r="F6" s="71" t="s">
        <v>477</v>
      </c>
      <c r="G6" s="432" t="s">
        <v>476</v>
      </c>
    </row>
    <row r="7" spans="1:7" ht="15" customHeight="1">
      <c r="A7" s="274" t="s">
        <v>10</v>
      </c>
      <c r="B7" s="275"/>
      <c r="C7" s="361" t="s">
        <v>352</v>
      </c>
      <c r="D7" s="497">
        <v>52428000</v>
      </c>
      <c r="E7" s="472">
        <v>52428000</v>
      </c>
      <c r="F7" s="472"/>
      <c r="G7" s="473">
        <f aca="true" t="shared" si="0" ref="G7:G19">SUM(E7:F7)</f>
        <v>52428000</v>
      </c>
    </row>
    <row r="8" spans="1:7" ht="15" customHeight="1">
      <c r="A8" s="276" t="s">
        <v>11</v>
      </c>
      <c r="B8" s="184"/>
      <c r="C8" s="362" t="s">
        <v>353</v>
      </c>
      <c r="D8" s="492">
        <v>5000000</v>
      </c>
      <c r="E8" s="475">
        <v>5000000</v>
      </c>
      <c r="F8" s="475"/>
      <c r="G8" s="476">
        <f t="shared" si="0"/>
        <v>5000000</v>
      </c>
    </row>
    <row r="9" spans="1:7" ht="15" customHeight="1">
      <c r="A9" s="276" t="s">
        <v>12</v>
      </c>
      <c r="B9" s="184"/>
      <c r="C9" s="362" t="s">
        <v>435</v>
      </c>
      <c r="D9" s="492">
        <v>800000000</v>
      </c>
      <c r="E9" s="475">
        <v>800000000</v>
      </c>
      <c r="F9" s="475"/>
      <c r="G9" s="476">
        <f t="shared" si="0"/>
        <v>800000000</v>
      </c>
    </row>
    <row r="10" spans="1:7" ht="15" customHeight="1">
      <c r="A10" s="276" t="s">
        <v>13</v>
      </c>
      <c r="B10" s="184"/>
      <c r="C10" s="362" t="s">
        <v>436</v>
      </c>
      <c r="D10" s="492">
        <v>1500000000</v>
      </c>
      <c r="E10" s="475">
        <v>1500000000</v>
      </c>
      <c r="F10" s="475"/>
      <c r="G10" s="476">
        <f t="shared" si="0"/>
        <v>1500000000</v>
      </c>
    </row>
    <row r="11" spans="1:7" ht="15" customHeight="1">
      <c r="A11" s="276" t="s">
        <v>14</v>
      </c>
      <c r="B11" s="184"/>
      <c r="C11" s="362" t="s">
        <v>437</v>
      </c>
      <c r="D11" s="492">
        <v>17000000</v>
      </c>
      <c r="E11" s="475">
        <v>17000000</v>
      </c>
      <c r="F11" s="475"/>
      <c r="G11" s="476">
        <f t="shared" si="0"/>
        <v>17000000</v>
      </c>
    </row>
    <row r="12" spans="1:7" ht="15" customHeight="1">
      <c r="A12" s="276" t="s">
        <v>15</v>
      </c>
      <c r="B12" s="184"/>
      <c r="C12" s="362" t="s">
        <v>353</v>
      </c>
      <c r="D12" s="492">
        <v>15000000</v>
      </c>
      <c r="E12" s="475">
        <v>15000000</v>
      </c>
      <c r="F12" s="475"/>
      <c r="G12" s="476">
        <f t="shared" si="0"/>
        <v>15000000</v>
      </c>
    </row>
    <row r="13" spans="1:7" ht="15" customHeight="1">
      <c r="A13" s="276" t="s">
        <v>16</v>
      </c>
      <c r="B13" s="184"/>
      <c r="C13" s="362" t="s">
        <v>351</v>
      </c>
      <c r="D13" s="492">
        <v>5000000</v>
      </c>
      <c r="E13" s="475">
        <v>5000000</v>
      </c>
      <c r="F13" s="475"/>
      <c r="G13" s="476">
        <f t="shared" si="0"/>
        <v>5000000</v>
      </c>
    </row>
    <row r="14" spans="1:7" ht="15" customHeight="1">
      <c r="A14" s="276" t="s">
        <v>17</v>
      </c>
      <c r="B14" s="184"/>
      <c r="C14" s="366" t="s">
        <v>467</v>
      </c>
      <c r="D14" s="493">
        <v>20000000</v>
      </c>
      <c r="E14" s="475">
        <v>20000000</v>
      </c>
      <c r="F14" s="475"/>
      <c r="G14" s="476">
        <f t="shared" si="0"/>
        <v>20000000</v>
      </c>
    </row>
    <row r="15" spans="1:7" ht="15" customHeight="1">
      <c r="A15" s="276" t="s">
        <v>18</v>
      </c>
      <c r="B15" s="184"/>
      <c r="C15" s="362" t="s">
        <v>429</v>
      </c>
      <c r="D15" s="492">
        <v>33277000</v>
      </c>
      <c r="E15" s="475">
        <v>33277000</v>
      </c>
      <c r="F15" s="475"/>
      <c r="G15" s="476">
        <f t="shared" si="0"/>
        <v>33277000</v>
      </c>
    </row>
    <row r="16" spans="1:7" ht="15" customHeight="1">
      <c r="A16" s="276" t="s">
        <v>19</v>
      </c>
      <c r="B16" s="184"/>
      <c r="C16" s="362" t="s">
        <v>343</v>
      </c>
      <c r="D16" s="492">
        <v>13150000</v>
      </c>
      <c r="E16" s="475">
        <v>13150000</v>
      </c>
      <c r="F16" s="475"/>
      <c r="G16" s="476">
        <f t="shared" si="0"/>
        <v>13150000</v>
      </c>
    </row>
    <row r="17" spans="1:7" ht="45" customHeight="1">
      <c r="A17" s="276" t="s">
        <v>20</v>
      </c>
      <c r="B17" s="184"/>
      <c r="C17" s="363" t="s">
        <v>462</v>
      </c>
      <c r="D17" s="494">
        <v>15000000</v>
      </c>
      <c r="E17" s="475">
        <v>15000000</v>
      </c>
      <c r="F17" s="475"/>
      <c r="G17" s="476">
        <f t="shared" si="0"/>
        <v>15000000</v>
      </c>
    </row>
    <row r="18" spans="1:7" ht="15" customHeight="1">
      <c r="A18" s="276" t="s">
        <v>21</v>
      </c>
      <c r="B18" s="184"/>
      <c r="C18" s="362" t="s">
        <v>438</v>
      </c>
      <c r="D18" s="492">
        <v>146000000</v>
      </c>
      <c r="E18" s="475">
        <v>146000000</v>
      </c>
      <c r="F18" s="475"/>
      <c r="G18" s="476">
        <f t="shared" si="0"/>
        <v>146000000</v>
      </c>
    </row>
    <row r="19" spans="1:7" ht="15" customHeight="1">
      <c r="A19" s="276" t="s">
        <v>22</v>
      </c>
      <c r="B19" s="184"/>
      <c r="C19" s="362" t="s">
        <v>439</v>
      </c>
      <c r="D19" s="492">
        <v>93000000</v>
      </c>
      <c r="E19" s="475">
        <v>93000000</v>
      </c>
      <c r="F19" s="475"/>
      <c r="G19" s="476">
        <f t="shared" si="0"/>
        <v>93000000</v>
      </c>
    </row>
    <row r="20" spans="1:7" ht="15" customHeight="1">
      <c r="A20" s="276" t="s">
        <v>23</v>
      </c>
      <c r="B20" s="184"/>
      <c r="C20" s="362" t="s">
        <v>441</v>
      </c>
      <c r="D20" s="492">
        <v>50000000</v>
      </c>
      <c r="E20" s="475">
        <v>50000000</v>
      </c>
      <c r="F20" s="475">
        <v>14487000</v>
      </c>
      <c r="G20" s="476">
        <f>SUM(E20:F20)</f>
        <v>64487000</v>
      </c>
    </row>
    <row r="21" spans="1:7" ht="15" customHeight="1">
      <c r="A21" s="276" t="s">
        <v>24</v>
      </c>
      <c r="B21" s="184"/>
      <c r="C21" s="359" t="s">
        <v>440</v>
      </c>
      <c r="D21" s="495">
        <v>6000000</v>
      </c>
      <c r="E21" s="475">
        <v>6000000</v>
      </c>
      <c r="F21" s="475"/>
      <c r="G21" s="476">
        <f aca="true" t="shared" si="1" ref="G21:G32">SUM(E21:F21)</f>
        <v>6000000</v>
      </c>
    </row>
    <row r="22" spans="1:7" ht="15" customHeight="1">
      <c r="A22" s="276" t="s">
        <v>25</v>
      </c>
      <c r="B22" s="184"/>
      <c r="C22" s="359" t="s">
        <v>442</v>
      </c>
      <c r="D22" s="495">
        <v>300000000</v>
      </c>
      <c r="E22" s="475">
        <v>300000000</v>
      </c>
      <c r="F22" s="475"/>
      <c r="G22" s="476">
        <f t="shared" si="1"/>
        <v>300000000</v>
      </c>
    </row>
    <row r="23" spans="1:7" ht="15" customHeight="1">
      <c r="A23" s="276" t="s">
        <v>26</v>
      </c>
      <c r="B23" s="184"/>
      <c r="C23" s="360" t="s">
        <v>443</v>
      </c>
      <c r="D23" s="496">
        <v>40000000</v>
      </c>
      <c r="E23" s="475">
        <v>40000000</v>
      </c>
      <c r="F23" s="475"/>
      <c r="G23" s="476">
        <f t="shared" si="1"/>
        <v>40000000</v>
      </c>
    </row>
    <row r="24" spans="1:7" ht="15" customHeight="1">
      <c r="A24" s="276" t="s">
        <v>27</v>
      </c>
      <c r="B24" s="184"/>
      <c r="C24" s="360" t="s">
        <v>463</v>
      </c>
      <c r="D24" s="496">
        <v>20000000</v>
      </c>
      <c r="E24" s="475">
        <v>20000000</v>
      </c>
      <c r="F24" s="475"/>
      <c r="G24" s="476">
        <f t="shared" si="1"/>
        <v>20000000</v>
      </c>
    </row>
    <row r="25" spans="1:7" ht="15" customHeight="1">
      <c r="A25" s="276" t="s">
        <v>28</v>
      </c>
      <c r="B25" s="184"/>
      <c r="C25" s="360" t="s">
        <v>464</v>
      </c>
      <c r="D25" s="496">
        <v>167000000</v>
      </c>
      <c r="E25" s="475">
        <v>167000000</v>
      </c>
      <c r="F25" s="475"/>
      <c r="G25" s="476">
        <f t="shared" si="1"/>
        <v>167000000</v>
      </c>
    </row>
    <row r="26" spans="1:7" ht="15" customHeight="1">
      <c r="A26" s="276" t="s">
        <v>29</v>
      </c>
      <c r="B26" s="364"/>
      <c r="C26" s="360" t="s">
        <v>465</v>
      </c>
      <c r="D26" s="496">
        <v>60000000</v>
      </c>
      <c r="E26" s="475">
        <v>60000000</v>
      </c>
      <c r="F26" s="475"/>
      <c r="G26" s="476">
        <f t="shared" si="1"/>
        <v>60000000</v>
      </c>
    </row>
    <row r="27" spans="1:7" ht="15" customHeight="1">
      <c r="A27" s="276" t="s">
        <v>30</v>
      </c>
      <c r="B27" s="364"/>
      <c r="C27" s="360" t="s">
        <v>466</v>
      </c>
      <c r="D27" s="496">
        <v>338000000</v>
      </c>
      <c r="E27" s="475">
        <v>338000000</v>
      </c>
      <c r="F27" s="475"/>
      <c r="G27" s="476">
        <f t="shared" si="1"/>
        <v>338000000</v>
      </c>
    </row>
    <row r="28" spans="1:7" ht="15" customHeight="1">
      <c r="A28" s="276" t="s">
        <v>31</v>
      </c>
      <c r="B28" s="364"/>
      <c r="C28" s="360" t="s">
        <v>473</v>
      </c>
      <c r="D28" s="496">
        <v>30055000</v>
      </c>
      <c r="E28" s="475">
        <v>30055000</v>
      </c>
      <c r="F28" s="475"/>
      <c r="G28" s="476">
        <f t="shared" si="1"/>
        <v>30055000</v>
      </c>
    </row>
    <row r="29" spans="1:7" ht="57" customHeight="1">
      <c r="A29" s="276" t="s">
        <v>32</v>
      </c>
      <c r="B29" s="364"/>
      <c r="C29" s="363" t="s">
        <v>557</v>
      </c>
      <c r="D29" s="496"/>
      <c r="E29" s="475"/>
      <c r="F29" s="475">
        <v>9000000</v>
      </c>
      <c r="G29" s="476">
        <f t="shared" si="1"/>
        <v>9000000</v>
      </c>
    </row>
    <row r="30" spans="1:7" ht="27" customHeight="1">
      <c r="A30" s="276" t="s">
        <v>33</v>
      </c>
      <c r="B30" s="364"/>
      <c r="C30" s="363" t="s">
        <v>559</v>
      </c>
      <c r="D30" s="496"/>
      <c r="E30" s="475"/>
      <c r="F30" s="475">
        <v>200000000</v>
      </c>
      <c r="G30" s="476">
        <f t="shared" si="1"/>
        <v>200000000</v>
      </c>
    </row>
    <row r="31" spans="1:7" ht="15.75" customHeight="1">
      <c r="A31" s="276" t="s">
        <v>34</v>
      </c>
      <c r="B31" s="364"/>
      <c r="C31" s="360" t="s">
        <v>596</v>
      </c>
      <c r="D31" s="496"/>
      <c r="E31" s="475"/>
      <c r="F31" s="475">
        <v>4000000</v>
      </c>
      <c r="G31" s="476">
        <f t="shared" si="1"/>
        <v>4000000</v>
      </c>
    </row>
    <row r="32" spans="1:7" ht="15" customHeight="1" thickBot="1">
      <c r="A32" s="431"/>
      <c r="B32" s="286"/>
      <c r="C32" s="365"/>
      <c r="D32" s="498"/>
      <c r="E32" s="499"/>
      <c r="F32" s="499"/>
      <c r="G32" s="500">
        <f t="shared" si="1"/>
        <v>0</v>
      </c>
    </row>
    <row r="33" spans="1:7" ht="16.5" thickBot="1">
      <c r="A33" s="287"/>
      <c r="B33" s="288"/>
      <c r="C33" s="289" t="s">
        <v>405</v>
      </c>
      <c r="D33" s="491">
        <f>SUM(D7:D28)</f>
        <v>3725910000</v>
      </c>
      <c r="E33" s="491">
        <f>SUM(E7:E32)</f>
        <v>3725910000</v>
      </c>
      <c r="F33" s="491">
        <f>SUM(F7:F32)</f>
        <v>227487000</v>
      </c>
      <c r="G33" s="491">
        <f>SUM(G7:G32)</f>
        <v>3953397000</v>
      </c>
    </row>
    <row r="35" ht="12.75">
      <c r="F35" s="23">
        <f>SUM(E33:F33)</f>
        <v>3953397000</v>
      </c>
    </row>
  </sheetData>
  <sheetProtection/>
  <mergeCells count="4">
    <mergeCell ref="A6:B6"/>
    <mergeCell ref="A3:G3"/>
    <mergeCell ref="C1:G1"/>
    <mergeCell ref="E2:G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portrait" paperSize="9" scale="79" r:id="rId1"/>
  <headerFooter alignWithMargins="0">
    <oddHeader xml:space="preserve">&amp;R&amp;"Times New Roman CE,Félkövér dőlt"&amp;12 &amp;11 &amp;"Times New Roman CE,Normál"&amp;10
   </oddHeader>
  </headerFooter>
  <rowBreaks count="1" manualBreakCount="1">
    <brk id="3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BreakPreview" zoomScale="130" zoomScaleSheetLayoutView="130" workbookViewId="0" topLeftCell="A1">
      <selection activeCell="C1" sqref="C1:G1"/>
    </sheetView>
  </sheetViews>
  <sheetFormatPr defaultColWidth="9.00390625" defaultRowHeight="12.75"/>
  <cols>
    <col min="1" max="1" width="3.625" style="24" bestFit="1" customWidth="1"/>
    <col min="2" max="2" width="4.875" style="23" customWidth="1"/>
    <col min="3" max="3" width="53.125" style="23" customWidth="1"/>
    <col min="4" max="4" width="11.875" style="23" customWidth="1"/>
    <col min="5" max="5" width="12.875" style="23" customWidth="1"/>
    <col min="6" max="6" width="10.625" style="23" customWidth="1"/>
    <col min="7" max="7" width="11.50390625" style="23" customWidth="1"/>
    <col min="8" max="16384" width="9.375" style="23" customWidth="1"/>
  </cols>
  <sheetData>
    <row r="1" spans="3:7" ht="12.75">
      <c r="C1" s="580" t="s">
        <v>733</v>
      </c>
      <c r="D1" s="580"/>
      <c r="E1" s="580"/>
      <c r="F1" s="580"/>
      <c r="G1" s="580"/>
    </row>
    <row r="2" spans="3:7" ht="12.75">
      <c r="C2" s="24"/>
      <c r="E2" s="580" t="s">
        <v>603</v>
      </c>
      <c r="F2" s="580"/>
      <c r="G2" s="580"/>
    </row>
    <row r="3" spans="1:7" ht="24.75" customHeight="1">
      <c r="A3" s="585" t="s">
        <v>432</v>
      </c>
      <c r="B3" s="585"/>
      <c r="C3" s="585"/>
      <c r="D3" s="585"/>
      <c r="E3" s="585"/>
      <c r="F3" s="585"/>
      <c r="G3" s="585"/>
    </row>
    <row r="4" spans="1:7" ht="24.75" customHeight="1" thickBot="1">
      <c r="A4" s="186"/>
      <c r="B4" s="186"/>
      <c r="C4" s="186"/>
      <c r="E4" s="185"/>
      <c r="F4" s="185"/>
      <c r="G4" s="186" t="s">
        <v>456</v>
      </c>
    </row>
    <row r="5" spans="1:7" ht="26.25" customHeight="1" thickBot="1">
      <c r="A5" s="582" t="s">
        <v>8</v>
      </c>
      <c r="B5" s="584"/>
      <c r="C5" s="201" t="s">
        <v>342</v>
      </c>
      <c r="D5" s="71" t="s">
        <v>478</v>
      </c>
      <c r="E5" s="71" t="s">
        <v>476</v>
      </c>
      <c r="F5" s="71" t="s">
        <v>477</v>
      </c>
      <c r="G5" s="432" t="s">
        <v>476</v>
      </c>
    </row>
    <row r="6" spans="1:7" ht="12.75">
      <c r="A6" s="188" t="s">
        <v>10</v>
      </c>
      <c r="B6" s="275"/>
      <c r="C6" s="285" t="s">
        <v>468</v>
      </c>
      <c r="D6" s="471">
        <v>5000000</v>
      </c>
      <c r="E6" s="472">
        <v>5000000</v>
      </c>
      <c r="F6" s="472"/>
      <c r="G6" s="473">
        <f>SUM(E6:F6)</f>
        <v>5000000</v>
      </c>
    </row>
    <row r="7" spans="1:7" ht="12.75">
      <c r="A7" s="190" t="s">
        <v>11</v>
      </c>
      <c r="B7" s="184"/>
      <c r="C7" s="284" t="s">
        <v>344</v>
      </c>
      <c r="D7" s="474">
        <v>26000000</v>
      </c>
      <c r="E7" s="475">
        <v>26000000</v>
      </c>
      <c r="F7" s="475"/>
      <c r="G7" s="476">
        <f aca="true" t="shared" si="0" ref="G7:G21">SUM(E7:F7)</f>
        <v>26000000</v>
      </c>
    </row>
    <row r="8" spans="1:7" ht="12.75">
      <c r="A8" s="190" t="s">
        <v>12</v>
      </c>
      <c r="B8" s="184"/>
      <c r="C8" s="284" t="s">
        <v>345</v>
      </c>
      <c r="D8" s="474">
        <v>1500000</v>
      </c>
      <c r="E8" s="475">
        <v>1500000</v>
      </c>
      <c r="F8" s="475"/>
      <c r="G8" s="476">
        <f t="shared" si="0"/>
        <v>1500000</v>
      </c>
    </row>
    <row r="9" spans="1:7" ht="12.75">
      <c r="A9" s="190" t="s">
        <v>13</v>
      </c>
      <c r="B9" s="184"/>
      <c r="C9" s="284" t="s">
        <v>349</v>
      </c>
      <c r="D9" s="474">
        <v>198000</v>
      </c>
      <c r="E9" s="475">
        <v>198000</v>
      </c>
      <c r="F9" s="475"/>
      <c r="G9" s="476">
        <f t="shared" si="0"/>
        <v>198000</v>
      </c>
    </row>
    <row r="10" spans="1:7" ht="12.75">
      <c r="A10" s="190" t="s">
        <v>14</v>
      </c>
      <c r="B10" s="184"/>
      <c r="C10" s="284" t="s">
        <v>350</v>
      </c>
      <c r="D10" s="474">
        <v>5000000</v>
      </c>
      <c r="E10" s="475">
        <v>5000000</v>
      </c>
      <c r="F10" s="475"/>
      <c r="G10" s="476">
        <f t="shared" si="0"/>
        <v>5000000</v>
      </c>
    </row>
    <row r="11" spans="1:7" ht="12.75">
      <c r="A11" s="190" t="s">
        <v>15</v>
      </c>
      <c r="B11" s="184"/>
      <c r="C11" s="284" t="s">
        <v>430</v>
      </c>
      <c r="D11" s="474">
        <v>1500000</v>
      </c>
      <c r="E11" s="475">
        <v>1500000</v>
      </c>
      <c r="F11" s="475"/>
      <c r="G11" s="476">
        <f t="shared" si="0"/>
        <v>1500000</v>
      </c>
    </row>
    <row r="12" spans="1:7" ht="12.75">
      <c r="A12" s="190" t="s">
        <v>16</v>
      </c>
      <c r="B12" s="184"/>
      <c r="C12" s="284" t="s">
        <v>431</v>
      </c>
      <c r="D12" s="477">
        <v>18000000</v>
      </c>
      <c r="E12" s="475">
        <v>18000000</v>
      </c>
      <c r="F12" s="475"/>
      <c r="G12" s="476">
        <f t="shared" si="0"/>
        <v>18000000</v>
      </c>
    </row>
    <row r="13" spans="1:7" ht="12.75">
      <c r="A13" s="190" t="s">
        <v>17</v>
      </c>
      <c r="B13" s="184"/>
      <c r="C13" s="284" t="s">
        <v>346</v>
      </c>
      <c r="D13" s="474"/>
      <c r="E13" s="475"/>
      <c r="F13" s="475"/>
      <c r="G13" s="476">
        <f t="shared" si="0"/>
        <v>0</v>
      </c>
    </row>
    <row r="14" spans="1:7" ht="12.75">
      <c r="A14" s="190"/>
      <c r="B14" s="184" t="s">
        <v>120</v>
      </c>
      <c r="C14" s="284" t="s">
        <v>347</v>
      </c>
      <c r="D14" s="474">
        <v>14130000</v>
      </c>
      <c r="E14" s="475">
        <v>14130000</v>
      </c>
      <c r="F14" s="475"/>
      <c r="G14" s="476">
        <f t="shared" si="0"/>
        <v>14130000</v>
      </c>
    </row>
    <row r="15" spans="1:7" ht="12.75">
      <c r="A15" s="190"/>
      <c r="B15" s="184" t="s">
        <v>121</v>
      </c>
      <c r="C15" s="284" t="s">
        <v>348</v>
      </c>
      <c r="D15" s="474">
        <v>500000</v>
      </c>
      <c r="E15" s="475">
        <v>500000</v>
      </c>
      <c r="F15" s="475"/>
      <c r="G15" s="476">
        <f t="shared" si="0"/>
        <v>500000</v>
      </c>
    </row>
    <row r="16" spans="1:7" ht="12.75">
      <c r="A16" s="190"/>
      <c r="B16" s="184" t="s">
        <v>137</v>
      </c>
      <c r="C16" s="284" t="s">
        <v>404</v>
      </c>
      <c r="D16" s="474">
        <v>7000000</v>
      </c>
      <c r="E16" s="475">
        <v>7000000</v>
      </c>
      <c r="F16" s="475"/>
      <c r="G16" s="476">
        <f t="shared" si="0"/>
        <v>7000000</v>
      </c>
    </row>
    <row r="17" spans="1:7" ht="12.75">
      <c r="A17" s="190" t="s">
        <v>18</v>
      </c>
      <c r="B17" s="184"/>
      <c r="C17" s="284" t="s">
        <v>433</v>
      </c>
      <c r="D17" s="474">
        <v>4039000</v>
      </c>
      <c r="E17" s="475">
        <v>4039000</v>
      </c>
      <c r="F17" s="475"/>
      <c r="G17" s="476">
        <f t="shared" si="0"/>
        <v>4039000</v>
      </c>
    </row>
    <row r="18" spans="1:7" ht="12.75">
      <c r="A18" s="190" t="s">
        <v>19</v>
      </c>
      <c r="B18" s="184"/>
      <c r="C18" s="284" t="s">
        <v>434</v>
      </c>
      <c r="D18" s="474">
        <v>15000000</v>
      </c>
      <c r="E18" s="475">
        <v>15000000</v>
      </c>
      <c r="F18" s="475"/>
      <c r="G18" s="476">
        <f t="shared" si="0"/>
        <v>15000000</v>
      </c>
    </row>
    <row r="19" spans="1:7" ht="12.75">
      <c r="A19" s="190" t="s">
        <v>20</v>
      </c>
      <c r="B19" s="184"/>
      <c r="C19" s="284" t="s">
        <v>469</v>
      </c>
      <c r="D19" s="474">
        <v>1905000</v>
      </c>
      <c r="E19" s="475">
        <v>1905000</v>
      </c>
      <c r="F19" s="475"/>
      <c r="G19" s="476">
        <f t="shared" si="0"/>
        <v>1905000</v>
      </c>
    </row>
    <row r="20" spans="1:7" ht="12.75">
      <c r="A20" s="190" t="s">
        <v>21</v>
      </c>
      <c r="B20" s="184"/>
      <c r="C20" s="284" t="s">
        <v>472</v>
      </c>
      <c r="D20" s="474">
        <v>41800000</v>
      </c>
      <c r="E20" s="475">
        <v>41800000</v>
      </c>
      <c r="F20" s="475">
        <v>-3500000</v>
      </c>
      <c r="G20" s="476">
        <f t="shared" si="0"/>
        <v>38300000</v>
      </c>
    </row>
    <row r="21" spans="1:7" ht="12.75">
      <c r="A21" s="190" t="s">
        <v>22</v>
      </c>
      <c r="B21" s="184"/>
      <c r="C21" s="284" t="s">
        <v>558</v>
      </c>
      <c r="D21" s="474"/>
      <c r="E21" s="475"/>
      <c r="F21" s="475">
        <v>2500000</v>
      </c>
      <c r="G21" s="476">
        <f t="shared" si="0"/>
        <v>2500000</v>
      </c>
    </row>
    <row r="22" spans="1:7" ht="12.75">
      <c r="A22" s="190"/>
      <c r="B22" s="184"/>
      <c r="C22" s="284"/>
      <c r="D22" s="474"/>
      <c r="E22" s="475"/>
      <c r="F22" s="475"/>
      <c r="G22" s="476"/>
    </row>
    <row r="23" spans="1:7" ht="13.5" thickBot="1">
      <c r="A23" s="464"/>
      <c r="B23" s="465"/>
      <c r="C23" s="352"/>
      <c r="D23" s="466"/>
      <c r="E23" s="467"/>
      <c r="F23" s="467"/>
      <c r="G23" s="468"/>
    </row>
    <row r="24" spans="1:7" ht="15" customHeight="1">
      <c r="A24" s="277"/>
      <c r="B24" s="278"/>
      <c r="C24" s="469" t="s">
        <v>406</v>
      </c>
      <c r="D24" s="470">
        <f>SUM(D6:D20)</f>
        <v>141572000</v>
      </c>
      <c r="E24" s="470">
        <f>SUM(E6:E23)</f>
        <v>141572000</v>
      </c>
      <c r="F24" s="470">
        <f>SUM(F6:F23)</f>
        <v>-1000000</v>
      </c>
      <c r="G24" s="470">
        <f>SUM(G6:G23)</f>
        <v>140572000</v>
      </c>
    </row>
  </sheetData>
  <sheetProtection/>
  <mergeCells count="4">
    <mergeCell ref="A5:B5"/>
    <mergeCell ref="A3:G3"/>
    <mergeCell ref="C1:G1"/>
    <mergeCell ref="E2:G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portrait" paperSize="9" scale="83" r:id="rId1"/>
  <headerFooter alignWithMargins="0">
    <oddHeader xml:space="preserve">&amp;R&amp;"Times New Roman CE,Félkövér dőlt"&amp;12 &amp;11 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115" zoomScaleSheetLayoutView="115" workbookViewId="0" topLeftCell="B1">
      <selection activeCell="B1" sqref="B1:F1"/>
    </sheetView>
  </sheetViews>
  <sheetFormatPr defaultColWidth="9.00390625" defaultRowHeight="12.75"/>
  <cols>
    <col min="1" max="1" width="12.875" style="116" customWidth="1"/>
    <col min="2" max="2" width="51.125" style="117" customWidth="1"/>
    <col min="3" max="3" width="13.875" style="118" customWidth="1"/>
    <col min="4" max="5" width="12.50390625" style="2" customWidth="1"/>
    <col min="6" max="6" width="12.875" style="2" customWidth="1"/>
    <col min="7" max="16384" width="9.375" style="2" customWidth="1"/>
  </cols>
  <sheetData>
    <row r="1" spans="1:6" s="1" customFormat="1" ht="16.5" customHeight="1">
      <c r="A1" s="443"/>
      <c r="B1" s="580" t="s">
        <v>734</v>
      </c>
      <c r="C1" s="580"/>
      <c r="D1" s="580"/>
      <c r="E1" s="580"/>
      <c r="F1" s="580"/>
    </row>
    <row r="2" spans="1:6" s="1" customFormat="1" ht="16.5" customHeight="1" thickBot="1">
      <c r="A2" s="443"/>
      <c r="B2" s="444"/>
      <c r="C2" s="589" t="s">
        <v>604</v>
      </c>
      <c r="D2" s="589"/>
      <c r="E2" s="589"/>
      <c r="F2" s="589"/>
    </row>
    <row r="3" spans="1:6" s="28" customFormat="1" ht="36.75" customHeight="1" thickBot="1">
      <c r="A3" s="64" t="s">
        <v>131</v>
      </c>
      <c r="B3" s="445" t="s">
        <v>135</v>
      </c>
      <c r="C3" s="590" t="s">
        <v>42</v>
      </c>
      <c r="D3" s="590"/>
      <c r="E3" s="590"/>
      <c r="F3" s="591"/>
    </row>
    <row r="4" spans="1:6" s="28" customFormat="1" ht="24.75" thickBot="1">
      <c r="A4" s="446" t="s">
        <v>130</v>
      </c>
      <c r="B4" s="447" t="s">
        <v>303</v>
      </c>
      <c r="C4" s="448" t="s">
        <v>478</v>
      </c>
      <c r="D4" s="446" t="s">
        <v>476</v>
      </c>
      <c r="E4" s="446" t="s">
        <v>477</v>
      </c>
      <c r="F4" s="448" t="s">
        <v>476</v>
      </c>
    </row>
    <row r="5" spans="1:6" s="29" customFormat="1" ht="15.75" customHeight="1" thickBot="1">
      <c r="A5" s="70"/>
      <c r="B5" s="592" t="s">
        <v>456</v>
      </c>
      <c r="C5" s="592"/>
      <c r="D5" s="592"/>
      <c r="E5" s="592"/>
      <c r="F5" s="592"/>
    </row>
    <row r="6" spans="1:6" ht="24.75" customHeight="1" thickBot="1">
      <c r="A6" s="120" t="s">
        <v>132</v>
      </c>
      <c r="B6" s="200" t="s">
        <v>43</v>
      </c>
      <c r="C6" s="593" t="s">
        <v>417</v>
      </c>
      <c r="D6" s="594"/>
      <c r="E6" s="594"/>
      <c r="F6" s="595"/>
    </row>
    <row r="7" spans="1:6" s="27" customFormat="1" ht="15.75" customHeight="1" thickBot="1">
      <c r="A7" s="596" t="s">
        <v>44</v>
      </c>
      <c r="B7" s="597"/>
      <c r="C7" s="597"/>
      <c r="D7" s="597"/>
      <c r="E7" s="597"/>
      <c r="F7" s="598"/>
    </row>
    <row r="8" spans="1:6" s="27" customFormat="1" ht="12" customHeight="1" thickBot="1">
      <c r="A8" s="21" t="s">
        <v>10</v>
      </c>
      <c r="B8" s="16" t="s">
        <v>140</v>
      </c>
      <c r="C8" s="293">
        <f>+C9+C10+C11+C12+C13+C14</f>
        <v>159423863</v>
      </c>
      <c r="D8" s="293">
        <f>+D9+D10+D11+D12+D13+D14</f>
        <v>159423863</v>
      </c>
      <c r="E8" s="293">
        <f>+E9+E10+E11+E12+E13+E14</f>
        <v>0</v>
      </c>
      <c r="F8" s="293">
        <f>+F9+F10+F11+F12+F13+F14</f>
        <v>159423863</v>
      </c>
    </row>
    <row r="9" spans="1:6" s="30" customFormat="1" ht="12" customHeight="1">
      <c r="A9" s="141" t="s">
        <v>79</v>
      </c>
      <c r="B9" s="127" t="s">
        <v>141</v>
      </c>
      <c r="C9" s="291">
        <v>269240</v>
      </c>
      <c r="D9" s="292">
        <v>269240</v>
      </c>
      <c r="E9" s="292"/>
      <c r="F9" s="292">
        <f aca="true" t="shared" si="0" ref="F9:F14">SUM(D9:E9)</f>
        <v>269240</v>
      </c>
    </row>
    <row r="10" spans="1:6" s="31" customFormat="1" ht="12" customHeight="1">
      <c r="A10" s="142" t="s">
        <v>80</v>
      </c>
      <c r="B10" s="128" t="s">
        <v>142</v>
      </c>
      <c r="C10" s="291">
        <v>109059500</v>
      </c>
      <c r="D10" s="291">
        <v>109059500</v>
      </c>
      <c r="E10" s="291"/>
      <c r="F10" s="292">
        <f t="shared" si="0"/>
        <v>109059500</v>
      </c>
    </row>
    <row r="11" spans="1:6" s="31" customFormat="1" ht="12" customHeight="1">
      <c r="A11" s="142" t="s">
        <v>81</v>
      </c>
      <c r="B11" s="128" t="s">
        <v>143</v>
      </c>
      <c r="C11" s="291">
        <v>43602823</v>
      </c>
      <c r="D11" s="291">
        <v>43602823</v>
      </c>
      <c r="E11" s="291"/>
      <c r="F11" s="292">
        <f t="shared" si="0"/>
        <v>43602823</v>
      </c>
    </row>
    <row r="12" spans="1:6" s="31" customFormat="1" ht="12" customHeight="1">
      <c r="A12" s="142" t="s">
        <v>82</v>
      </c>
      <c r="B12" s="128" t="s">
        <v>144</v>
      </c>
      <c r="C12" s="291">
        <v>6492300</v>
      </c>
      <c r="D12" s="291">
        <v>6492300</v>
      </c>
      <c r="E12" s="291"/>
      <c r="F12" s="292">
        <f t="shared" si="0"/>
        <v>6492300</v>
      </c>
    </row>
    <row r="13" spans="1:6" s="31" customFormat="1" ht="12" customHeight="1">
      <c r="A13" s="142" t="s">
        <v>104</v>
      </c>
      <c r="B13" s="128" t="s">
        <v>145</v>
      </c>
      <c r="C13" s="291">
        <v>0</v>
      </c>
      <c r="D13" s="291">
        <v>0</v>
      </c>
      <c r="E13" s="291"/>
      <c r="F13" s="292">
        <f t="shared" si="0"/>
        <v>0</v>
      </c>
    </row>
    <row r="14" spans="1:6" s="30" customFormat="1" ht="12" customHeight="1" thickBot="1">
      <c r="A14" s="143" t="s">
        <v>83</v>
      </c>
      <c r="B14" s="129" t="s">
        <v>146</v>
      </c>
      <c r="C14" s="291"/>
      <c r="D14" s="291"/>
      <c r="E14" s="291"/>
      <c r="F14" s="292">
        <f t="shared" si="0"/>
        <v>0</v>
      </c>
    </row>
    <row r="15" spans="1:6" s="30" customFormat="1" ht="12" customHeight="1" thickBot="1">
      <c r="A15" s="21" t="s">
        <v>11</v>
      </c>
      <c r="B15" s="91" t="s">
        <v>147</v>
      </c>
      <c r="C15" s="293">
        <f>+C16+C17+C18+C19+C20</f>
        <v>18728000</v>
      </c>
      <c r="D15" s="293">
        <f>+D16+D17+D18+D19+D20</f>
        <v>18728000</v>
      </c>
      <c r="E15" s="293">
        <f>+E16+E17+E18+E19+E20</f>
        <v>52948450</v>
      </c>
      <c r="F15" s="293">
        <f>+F16+F17+F18+F19+F20</f>
        <v>71676450</v>
      </c>
    </row>
    <row r="16" spans="1:6" s="30" customFormat="1" ht="12" customHeight="1">
      <c r="A16" s="141" t="s">
        <v>85</v>
      </c>
      <c r="B16" s="127" t="s">
        <v>148</v>
      </c>
      <c r="C16" s="292"/>
      <c r="D16" s="292"/>
      <c r="E16" s="292"/>
      <c r="F16" s="292"/>
    </row>
    <row r="17" spans="1:6" s="30" customFormat="1" ht="12" customHeight="1">
      <c r="A17" s="142" t="s">
        <v>86</v>
      </c>
      <c r="B17" s="128" t="s">
        <v>149</v>
      </c>
      <c r="C17" s="291"/>
      <c r="D17" s="291"/>
      <c r="E17" s="291"/>
      <c r="F17" s="291"/>
    </row>
    <row r="18" spans="1:6" s="30" customFormat="1" ht="12" customHeight="1">
      <c r="A18" s="142" t="s">
        <v>87</v>
      </c>
      <c r="B18" s="128" t="s">
        <v>329</v>
      </c>
      <c r="C18" s="291"/>
      <c r="D18" s="291"/>
      <c r="E18" s="291"/>
      <c r="F18" s="291"/>
    </row>
    <row r="19" spans="1:6" s="30" customFormat="1" ht="12" customHeight="1">
      <c r="A19" s="142" t="s">
        <v>88</v>
      </c>
      <c r="B19" s="128" t="s">
        <v>330</v>
      </c>
      <c r="C19" s="291"/>
      <c r="D19" s="291"/>
      <c r="E19" s="291"/>
      <c r="F19" s="291"/>
    </row>
    <row r="20" spans="1:6" s="30" customFormat="1" ht="12" customHeight="1">
      <c r="A20" s="142" t="s">
        <v>89</v>
      </c>
      <c r="B20" s="128" t="s">
        <v>150</v>
      </c>
      <c r="C20" s="291">
        <v>18728000</v>
      </c>
      <c r="D20" s="291">
        <v>18728000</v>
      </c>
      <c r="E20" s="291">
        <v>52948450</v>
      </c>
      <c r="F20" s="291">
        <f>SUM(D20:E20)</f>
        <v>71676450</v>
      </c>
    </row>
    <row r="21" spans="1:6" s="31" customFormat="1" ht="12" customHeight="1" thickBot="1">
      <c r="A21" s="143" t="s">
        <v>98</v>
      </c>
      <c r="B21" s="129" t="s">
        <v>151</v>
      </c>
      <c r="C21" s="291"/>
      <c r="D21" s="294"/>
      <c r="E21" s="294"/>
      <c r="F21" s="291">
        <f>SUM(D21:E21)</f>
        <v>0</v>
      </c>
    </row>
    <row r="22" spans="1:6" s="31" customFormat="1" ht="12" customHeight="1" thickBot="1">
      <c r="A22" s="21" t="s">
        <v>12</v>
      </c>
      <c r="B22" s="16" t="s">
        <v>152</v>
      </c>
      <c r="C22" s="293">
        <f>SUM(C23:C27)</f>
        <v>0</v>
      </c>
      <c r="D22" s="293">
        <f>SUM(D23:D27)</f>
        <v>0</v>
      </c>
      <c r="E22" s="293">
        <f>SUM(E23:E27)</f>
        <v>0</v>
      </c>
      <c r="F22" s="293">
        <f>+F23+F24+F25+F26+F27</f>
        <v>0</v>
      </c>
    </row>
    <row r="23" spans="1:6" s="31" customFormat="1" ht="12" customHeight="1">
      <c r="A23" s="141" t="s">
        <v>68</v>
      </c>
      <c r="B23" s="127" t="s">
        <v>153</v>
      </c>
      <c r="C23" s="292"/>
      <c r="D23" s="292"/>
      <c r="E23" s="292"/>
      <c r="F23" s="292">
        <f aca="true" t="shared" si="1" ref="F23:F28">SUM(D23:E23)</f>
        <v>0</v>
      </c>
    </row>
    <row r="24" spans="1:6" s="30" customFormat="1" ht="12" customHeight="1">
      <c r="A24" s="142" t="s">
        <v>69</v>
      </c>
      <c r="B24" s="128" t="s">
        <v>154</v>
      </c>
      <c r="C24" s="291"/>
      <c r="D24" s="291"/>
      <c r="E24" s="291"/>
      <c r="F24" s="292">
        <f t="shared" si="1"/>
        <v>0</v>
      </c>
    </row>
    <row r="25" spans="1:6" s="31" customFormat="1" ht="12" customHeight="1">
      <c r="A25" s="142" t="s">
        <v>70</v>
      </c>
      <c r="B25" s="128" t="s">
        <v>331</v>
      </c>
      <c r="C25" s="291"/>
      <c r="D25" s="291"/>
      <c r="E25" s="291"/>
      <c r="F25" s="292">
        <f t="shared" si="1"/>
        <v>0</v>
      </c>
    </row>
    <row r="26" spans="1:6" s="31" customFormat="1" ht="12" customHeight="1">
      <c r="A26" s="142" t="s">
        <v>71</v>
      </c>
      <c r="B26" s="128" t="s">
        <v>332</v>
      </c>
      <c r="C26" s="291"/>
      <c r="D26" s="291"/>
      <c r="E26" s="291"/>
      <c r="F26" s="292">
        <f t="shared" si="1"/>
        <v>0</v>
      </c>
    </row>
    <row r="27" spans="1:6" s="31" customFormat="1" ht="12" customHeight="1">
      <c r="A27" s="142" t="s">
        <v>110</v>
      </c>
      <c r="B27" s="128" t="s">
        <v>155</v>
      </c>
      <c r="C27" s="291"/>
      <c r="D27" s="291"/>
      <c r="E27" s="291"/>
      <c r="F27" s="291">
        <f t="shared" si="1"/>
        <v>0</v>
      </c>
    </row>
    <row r="28" spans="1:6" s="31" customFormat="1" ht="12" customHeight="1" thickBot="1">
      <c r="A28" s="143" t="s">
        <v>111</v>
      </c>
      <c r="B28" s="129" t="s">
        <v>156</v>
      </c>
      <c r="C28" s="294"/>
      <c r="D28" s="294"/>
      <c r="E28" s="294"/>
      <c r="F28" s="291">
        <f t="shared" si="1"/>
        <v>0</v>
      </c>
    </row>
    <row r="29" spans="1:6" s="31" customFormat="1" ht="12" customHeight="1" thickBot="1">
      <c r="A29" s="21" t="s">
        <v>112</v>
      </c>
      <c r="B29" s="16" t="s">
        <v>157</v>
      </c>
      <c r="C29" s="295">
        <f>+C30+C33+C34+C35</f>
        <v>1369900000</v>
      </c>
      <c r="D29" s="295">
        <f>+D30+D33+D34+D35</f>
        <v>1369900000</v>
      </c>
      <c r="E29" s="295">
        <f>+E30+E33+E34+E35</f>
        <v>0</v>
      </c>
      <c r="F29" s="295">
        <f>+F30+F33+F34+F35</f>
        <v>1369900000</v>
      </c>
    </row>
    <row r="30" spans="1:6" s="31" customFormat="1" ht="12" customHeight="1">
      <c r="A30" s="141" t="s">
        <v>158</v>
      </c>
      <c r="B30" s="127" t="s">
        <v>164</v>
      </c>
      <c r="C30" s="296">
        <v>1356000000</v>
      </c>
      <c r="D30" s="296">
        <v>1356000000</v>
      </c>
      <c r="E30" s="296"/>
      <c r="F30" s="296">
        <f aca="true" t="shared" si="2" ref="F30:F35">SUM(D30:E30)</f>
        <v>1356000000</v>
      </c>
    </row>
    <row r="31" spans="1:6" s="31" customFormat="1" ht="12" customHeight="1">
      <c r="A31" s="142" t="s">
        <v>159</v>
      </c>
      <c r="B31" s="128" t="s">
        <v>165</v>
      </c>
      <c r="C31" s="296">
        <v>156000000</v>
      </c>
      <c r="D31" s="291">
        <v>156000000</v>
      </c>
      <c r="E31" s="291"/>
      <c r="F31" s="296">
        <f t="shared" si="2"/>
        <v>156000000</v>
      </c>
    </row>
    <row r="32" spans="1:6" s="31" customFormat="1" ht="12" customHeight="1">
      <c r="A32" s="142" t="s">
        <v>160</v>
      </c>
      <c r="B32" s="128" t="s">
        <v>166</v>
      </c>
      <c r="C32" s="296">
        <v>1200000000</v>
      </c>
      <c r="D32" s="291">
        <v>1200000000</v>
      </c>
      <c r="E32" s="291"/>
      <c r="F32" s="296">
        <f t="shared" si="2"/>
        <v>1200000000</v>
      </c>
    </row>
    <row r="33" spans="1:6" s="31" customFormat="1" ht="12" customHeight="1">
      <c r="A33" s="142" t="s">
        <v>161</v>
      </c>
      <c r="B33" s="128" t="s">
        <v>167</v>
      </c>
      <c r="C33" s="296">
        <v>13000000</v>
      </c>
      <c r="D33" s="291">
        <v>13000000</v>
      </c>
      <c r="E33" s="291"/>
      <c r="F33" s="296">
        <f t="shared" si="2"/>
        <v>13000000</v>
      </c>
    </row>
    <row r="34" spans="1:6" s="31" customFormat="1" ht="12" customHeight="1">
      <c r="A34" s="142" t="s">
        <v>162</v>
      </c>
      <c r="B34" s="128" t="s">
        <v>168</v>
      </c>
      <c r="C34" s="296">
        <v>900000</v>
      </c>
      <c r="D34" s="291">
        <v>900000</v>
      </c>
      <c r="E34" s="291"/>
      <c r="F34" s="296">
        <f t="shared" si="2"/>
        <v>900000</v>
      </c>
    </row>
    <row r="35" spans="1:6" s="31" customFormat="1" ht="12" customHeight="1" thickBot="1">
      <c r="A35" s="143" t="s">
        <v>163</v>
      </c>
      <c r="B35" s="129" t="s">
        <v>169</v>
      </c>
      <c r="C35" s="296"/>
      <c r="D35" s="294"/>
      <c r="E35" s="294"/>
      <c r="F35" s="296">
        <f t="shared" si="2"/>
        <v>0</v>
      </c>
    </row>
    <row r="36" spans="1:6" s="31" customFormat="1" ht="12" customHeight="1" thickBot="1">
      <c r="A36" s="21" t="s">
        <v>14</v>
      </c>
      <c r="B36" s="16" t="s">
        <v>170</v>
      </c>
      <c r="C36" s="293">
        <f>SUM(C37:C46)</f>
        <v>97371000</v>
      </c>
      <c r="D36" s="293">
        <f>SUM(D37:D46)</f>
        <v>97371000</v>
      </c>
      <c r="E36" s="293">
        <f>SUM(E37:E46)</f>
        <v>207307000</v>
      </c>
      <c r="F36" s="293">
        <f>SUM(F37:F46)</f>
        <v>304678000</v>
      </c>
    </row>
    <row r="37" spans="1:6" s="31" customFormat="1" ht="12" customHeight="1">
      <c r="A37" s="141" t="s">
        <v>72</v>
      </c>
      <c r="B37" s="127" t="s">
        <v>173</v>
      </c>
      <c r="C37" s="292">
        <v>0</v>
      </c>
      <c r="D37" s="292">
        <v>0</v>
      </c>
      <c r="E37" s="292"/>
      <c r="F37" s="291">
        <f>SUM(D37:E37)</f>
        <v>0</v>
      </c>
    </row>
    <row r="38" spans="1:6" s="31" customFormat="1" ht="12" customHeight="1">
      <c r="A38" s="142" t="s">
        <v>73</v>
      </c>
      <c r="B38" s="128" t="s">
        <v>174</v>
      </c>
      <c r="C38" s="292">
        <v>35900000</v>
      </c>
      <c r="D38" s="291">
        <v>35900000</v>
      </c>
      <c r="E38" s="291"/>
      <c r="F38" s="291">
        <f>SUM(D38:E38)</f>
        <v>35900000</v>
      </c>
    </row>
    <row r="39" spans="1:6" s="31" customFormat="1" ht="12" customHeight="1">
      <c r="A39" s="142" t="s">
        <v>74</v>
      </c>
      <c r="B39" s="128" t="s">
        <v>175</v>
      </c>
      <c r="C39" s="292">
        <v>0</v>
      </c>
      <c r="D39" s="291">
        <v>0</v>
      </c>
      <c r="E39" s="291"/>
      <c r="F39" s="291">
        <f aca="true" t="shared" si="3" ref="F39:F46">SUM(D39:E39)</f>
        <v>0</v>
      </c>
    </row>
    <row r="40" spans="1:6" s="31" customFormat="1" ht="12" customHeight="1">
      <c r="A40" s="142" t="s">
        <v>114</v>
      </c>
      <c r="B40" s="128" t="s">
        <v>176</v>
      </c>
      <c r="C40" s="292">
        <v>1778000</v>
      </c>
      <c r="D40" s="291">
        <v>1778000</v>
      </c>
      <c r="E40" s="291"/>
      <c r="F40" s="291">
        <f t="shared" si="3"/>
        <v>1778000</v>
      </c>
    </row>
    <row r="41" spans="1:6" s="31" customFormat="1" ht="12" customHeight="1">
      <c r="A41" s="142" t="s">
        <v>115</v>
      </c>
      <c r="B41" s="128" t="s">
        <v>177</v>
      </c>
      <c r="C41" s="292">
        <v>0</v>
      </c>
      <c r="D41" s="291">
        <v>0</v>
      </c>
      <c r="E41" s="291"/>
      <c r="F41" s="291">
        <f t="shared" si="3"/>
        <v>0</v>
      </c>
    </row>
    <row r="42" spans="1:6" s="31" customFormat="1" ht="12" customHeight="1">
      <c r="A42" s="142" t="s">
        <v>116</v>
      </c>
      <c r="B42" s="128" t="s">
        <v>178</v>
      </c>
      <c r="C42" s="292">
        <v>9693000</v>
      </c>
      <c r="D42" s="291">
        <v>9693000</v>
      </c>
      <c r="E42" s="291">
        <v>207307000</v>
      </c>
      <c r="F42" s="291">
        <f t="shared" si="3"/>
        <v>217000000</v>
      </c>
    </row>
    <row r="43" spans="1:6" s="31" customFormat="1" ht="12" customHeight="1">
      <c r="A43" s="142" t="s">
        <v>117</v>
      </c>
      <c r="B43" s="128" t="s">
        <v>179</v>
      </c>
      <c r="C43" s="292">
        <v>0</v>
      </c>
      <c r="D43" s="291">
        <v>0</v>
      </c>
      <c r="E43" s="291"/>
      <c r="F43" s="291">
        <f t="shared" si="3"/>
        <v>0</v>
      </c>
    </row>
    <row r="44" spans="1:6" s="31" customFormat="1" ht="12" customHeight="1">
      <c r="A44" s="142" t="s">
        <v>118</v>
      </c>
      <c r="B44" s="128" t="s">
        <v>180</v>
      </c>
      <c r="C44" s="292">
        <v>50000000</v>
      </c>
      <c r="D44" s="291">
        <v>50000000</v>
      </c>
      <c r="E44" s="291"/>
      <c r="F44" s="291">
        <f t="shared" si="3"/>
        <v>50000000</v>
      </c>
    </row>
    <row r="45" spans="1:6" s="31" customFormat="1" ht="12" customHeight="1">
      <c r="A45" s="142" t="s">
        <v>171</v>
      </c>
      <c r="B45" s="128" t="s">
        <v>181</v>
      </c>
      <c r="C45" s="292">
        <v>0</v>
      </c>
      <c r="D45" s="297">
        <v>0</v>
      </c>
      <c r="E45" s="297"/>
      <c r="F45" s="291">
        <f t="shared" si="3"/>
        <v>0</v>
      </c>
    </row>
    <row r="46" spans="1:6" s="31" customFormat="1" ht="12" customHeight="1" thickBot="1">
      <c r="A46" s="143" t="s">
        <v>172</v>
      </c>
      <c r="B46" s="93" t="s">
        <v>182</v>
      </c>
      <c r="C46" s="292">
        <v>0</v>
      </c>
      <c r="D46" s="298">
        <v>0</v>
      </c>
      <c r="E46" s="298"/>
      <c r="F46" s="291">
        <f t="shared" si="3"/>
        <v>0</v>
      </c>
    </row>
    <row r="47" spans="1:6" s="31" customFormat="1" ht="12" customHeight="1" thickBot="1">
      <c r="A47" s="21" t="s">
        <v>15</v>
      </c>
      <c r="B47" s="16" t="s">
        <v>183</v>
      </c>
      <c r="C47" s="293">
        <f>SUM(C48:C52)</f>
        <v>800000000</v>
      </c>
      <c r="D47" s="293">
        <f>SUM(D48:D52)</f>
        <v>800000000</v>
      </c>
      <c r="E47" s="293">
        <f>SUM(E48:E52)</f>
        <v>-39791000</v>
      </c>
      <c r="F47" s="293">
        <f>SUM(F48:F52)</f>
        <v>855260</v>
      </c>
    </row>
    <row r="48" spans="1:6" s="31" customFormat="1" ht="12" customHeight="1">
      <c r="A48" s="141" t="s">
        <v>75</v>
      </c>
      <c r="B48" s="127" t="s">
        <v>187</v>
      </c>
      <c r="C48" s="299"/>
      <c r="D48" s="299"/>
      <c r="E48" s="299"/>
      <c r="F48" s="299"/>
    </row>
    <row r="49" spans="1:6" s="31" customFormat="1" ht="12" customHeight="1">
      <c r="A49" s="142" t="s">
        <v>76</v>
      </c>
      <c r="B49" s="128" t="s">
        <v>188</v>
      </c>
      <c r="C49" s="297">
        <v>800000000</v>
      </c>
      <c r="D49" s="297">
        <v>800000000</v>
      </c>
      <c r="E49" s="297">
        <v>-39791000</v>
      </c>
      <c r="F49" s="297">
        <v>855260</v>
      </c>
    </row>
    <row r="50" spans="1:6" s="31" customFormat="1" ht="12" customHeight="1">
      <c r="A50" s="142" t="s">
        <v>184</v>
      </c>
      <c r="B50" s="128" t="s">
        <v>189</v>
      </c>
      <c r="C50" s="297"/>
      <c r="D50" s="297"/>
      <c r="E50" s="297"/>
      <c r="F50" s="297"/>
    </row>
    <row r="51" spans="1:6" s="31" customFormat="1" ht="12" customHeight="1">
      <c r="A51" s="142" t="s">
        <v>185</v>
      </c>
      <c r="B51" s="128" t="s">
        <v>190</v>
      </c>
      <c r="C51" s="297"/>
      <c r="D51" s="297"/>
      <c r="E51" s="297"/>
      <c r="F51" s="297"/>
    </row>
    <row r="52" spans="1:6" s="31" customFormat="1" ht="12" customHeight="1" thickBot="1">
      <c r="A52" s="143" t="s">
        <v>186</v>
      </c>
      <c r="B52" s="129" t="s">
        <v>191</v>
      </c>
      <c r="C52" s="298"/>
      <c r="D52" s="298"/>
      <c r="E52" s="298"/>
      <c r="F52" s="298"/>
    </row>
    <row r="53" spans="1:6" s="31" customFormat="1" ht="12" customHeight="1" thickBot="1">
      <c r="A53" s="21" t="s">
        <v>119</v>
      </c>
      <c r="B53" s="16" t="s">
        <v>192</v>
      </c>
      <c r="C53" s="293">
        <f>SUM(C54:C56)</f>
        <v>0</v>
      </c>
      <c r="D53" s="293">
        <f>SUM(D54:D56)</f>
        <v>0</v>
      </c>
      <c r="E53" s="293">
        <f>SUM(E54:E56)</f>
        <v>0</v>
      </c>
      <c r="F53" s="293">
        <f>SUM(F54:F56)</f>
        <v>0</v>
      </c>
    </row>
    <row r="54" spans="1:6" s="31" customFormat="1" ht="12" customHeight="1">
      <c r="A54" s="141" t="s">
        <v>77</v>
      </c>
      <c r="B54" s="127" t="s">
        <v>193</v>
      </c>
      <c r="C54" s="292"/>
      <c r="D54" s="292"/>
      <c r="E54" s="292"/>
      <c r="F54" s="292"/>
    </row>
    <row r="55" spans="1:6" s="31" customFormat="1" ht="12" customHeight="1">
      <c r="A55" s="142" t="s">
        <v>78</v>
      </c>
      <c r="B55" s="128" t="s">
        <v>333</v>
      </c>
      <c r="C55" s="291"/>
      <c r="D55" s="291"/>
      <c r="E55" s="291"/>
      <c r="F55" s="291">
        <f>SUM(D55:E55)</f>
        <v>0</v>
      </c>
    </row>
    <row r="56" spans="1:6" s="31" customFormat="1" ht="12" customHeight="1">
      <c r="A56" s="142" t="s">
        <v>196</v>
      </c>
      <c r="B56" s="128" t="s">
        <v>194</v>
      </c>
      <c r="C56" s="291"/>
      <c r="D56" s="291"/>
      <c r="E56" s="291"/>
      <c r="F56" s="291"/>
    </row>
    <row r="57" spans="1:6" s="31" customFormat="1" ht="12" customHeight="1" thickBot="1">
      <c r="A57" s="143" t="s">
        <v>197</v>
      </c>
      <c r="B57" s="129" t="s">
        <v>195</v>
      </c>
      <c r="C57" s="294"/>
      <c r="D57" s="294"/>
      <c r="E57" s="294"/>
      <c r="F57" s="294"/>
    </row>
    <row r="58" spans="1:6" s="31" customFormat="1" ht="12" customHeight="1" thickBot="1">
      <c r="A58" s="21" t="s">
        <v>17</v>
      </c>
      <c r="B58" s="91" t="s">
        <v>198</v>
      </c>
      <c r="C58" s="293">
        <f>SUM(C59:C61)</f>
        <v>0</v>
      </c>
      <c r="D58" s="293">
        <f>SUM(D59:D61)</f>
        <v>0</v>
      </c>
      <c r="E58" s="293">
        <f>SUM(E59:E61)</f>
        <v>0</v>
      </c>
      <c r="F58" s="293">
        <f>SUM(F59:F61)</f>
        <v>0</v>
      </c>
    </row>
    <row r="59" spans="1:6" s="31" customFormat="1" ht="12" customHeight="1">
      <c r="A59" s="141" t="s">
        <v>120</v>
      </c>
      <c r="B59" s="127" t="s">
        <v>200</v>
      </c>
      <c r="C59" s="297"/>
      <c r="D59" s="297"/>
      <c r="E59" s="297"/>
      <c r="F59" s="297"/>
    </row>
    <row r="60" spans="1:6" s="31" customFormat="1" ht="12" customHeight="1">
      <c r="A60" s="142" t="s">
        <v>121</v>
      </c>
      <c r="B60" s="128" t="s">
        <v>334</v>
      </c>
      <c r="C60" s="297"/>
      <c r="D60" s="297"/>
      <c r="E60" s="297"/>
      <c r="F60" s="297">
        <f>SUM(D60:E60)</f>
        <v>0</v>
      </c>
    </row>
    <row r="61" spans="1:6" s="31" customFormat="1" ht="12" customHeight="1">
      <c r="A61" s="142" t="s">
        <v>137</v>
      </c>
      <c r="B61" s="128" t="s">
        <v>201</v>
      </c>
      <c r="C61" s="297"/>
      <c r="D61" s="297"/>
      <c r="E61" s="297"/>
      <c r="F61" s="297">
        <f>SUM(D61:E61)</f>
        <v>0</v>
      </c>
    </row>
    <row r="62" spans="1:6" s="31" customFormat="1" ht="12" customHeight="1" thickBot="1">
      <c r="A62" s="143" t="s">
        <v>199</v>
      </c>
      <c r="B62" s="129" t="s">
        <v>202</v>
      </c>
      <c r="C62" s="297"/>
      <c r="D62" s="297"/>
      <c r="E62" s="297"/>
      <c r="F62" s="297"/>
    </row>
    <row r="63" spans="1:6" s="31" customFormat="1" ht="12" customHeight="1" thickBot="1">
      <c r="A63" s="21" t="s">
        <v>18</v>
      </c>
      <c r="B63" s="16" t="s">
        <v>203</v>
      </c>
      <c r="C63" s="295">
        <f>+C8+C15+C22+C29+C36+C47+C53+C58</f>
        <v>2445422863</v>
      </c>
      <c r="D63" s="295">
        <f>+D8+D15+D22+D29+D36+D47+D53+D58</f>
        <v>2445422863</v>
      </c>
      <c r="E63" s="295">
        <f>+E8+E15+E22+E29+E36+E47+E53+E58</f>
        <v>220464450</v>
      </c>
      <c r="F63" s="295">
        <f>+F8+F15+F22+F29+F36+F47+F53+F58</f>
        <v>1906533573</v>
      </c>
    </row>
    <row r="64" spans="1:6" s="31" customFormat="1" ht="12" customHeight="1" thickBot="1">
      <c r="A64" s="144" t="s">
        <v>302</v>
      </c>
      <c r="B64" s="91" t="s">
        <v>205</v>
      </c>
      <c r="C64" s="293">
        <f>SUM(C65:C67)</f>
        <v>0</v>
      </c>
      <c r="D64" s="293">
        <f>SUM(D65:D67)</f>
        <v>0</v>
      </c>
      <c r="E64" s="293">
        <f>SUM(E65:E67)</f>
        <v>0</v>
      </c>
      <c r="F64" s="293">
        <f>SUM(F65:F67)</f>
        <v>0</v>
      </c>
    </row>
    <row r="65" spans="1:6" s="31" customFormat="1" ht="12" customHeight="1">
      <c r="A65" s="141" t="s">
        <v>238</v>
      </c>
      <c r="B65" s="127" t="s">
        <v>206</v>
      </c>
      <c r="C65" s="297"/>
      <c r="D65" s="297"/>
      <c r="E65" s="297"/>
      <c r="F65" s="297"/>
    </row>
    <row r="66" spans="1:6" s="31" customFormat="1" ht="12" customHeight="1">
      <c r="A66" s="142" t="s">
        <v>247</v>
      </c>
      <c r="B66" s="128" t="s">
        <v>207</v>
      </c>
      <c r="C66" s="297"/>
      <c r="D66" s="297"/>
      <c r="E66" s="297"/>
      <c r="F66" s="297"/>
    </row>
    <row r="67" spans="1:6" s="31" customFormat="1" ht="12" customHeight="1" thickBot="1">
      <c r="A67" s="143" t="s">
        <v>248</v>
      </c>
      <c r="B67" s="131" t="s">
        <v>208</v>
      </c>
      <c r="C67" s="297"/>
      <c r="D67" s="297"/>
      <c r="E67" s="297"/>
      <c r="F67" s="297"/>
    </row>
    <row r="68" spans="1:6" s="31" customFormat="1" ht="12" customHeight="1" thickBot="1">
      <c r="A68" s="144" t="s">
        <v>209</v>
      </c>
      <c r="B68" s="91" t="s">
        <v>210</v>
      </c>
      <c r="C68" s="293">
        <f>SUM(C69:C72)</f>
        <v>0</v>
      </c>
      <c r="D68" s="293">
        <f>SUM(D69:D72)</f>
        <v>0</v>
      </c>
      <c r="E68" s="293">
        <f>SUM(E69:E72)</f>
        <v>1113775208</v>
      </c>
      <c r="F68" s="293">
        <f>SUM(F69:F72)</f>
        <v>1113775208</v>
      </c>
    </row>
    <row r="69" spans="1:6" s="31" customFormat="1" ht="12" customHeight="1">
      <c r="A69" s="141" t="s">
        <v>105</v>
      </c>
      <c r="B69" s="127" t="s">
        <v>211</v>
      </c>
      <c r="C69" s="297"/>
      <c r="D69" s="297"/>
      <c r="E69" s="297">
        <v>1113775208</v>
      </c>
      <c r="F69" s="297">
        <v>1113775208</v>
      </c>
    </row>
    <row r="70" spans="1:6" s="31" customFormat="1" ht="12" customHeight="1">
      <c r="A70" s="142" t="s">
        <v>106</v>
      </c>
      <c r="B70" s="128" t="s">
        <v>212</v>
      </c>
      <c r="C70" s="297"/>
      <c r="D70" s="297"/>
      <c r="E70" s="297"/>
      <c r="F70" s="297"/>
    </row>
    <row r="71" spans="1:6" s="31" customFormat="1" ht="12" customHeight="1">
      <c r="A71" s="142" t="s">
        <v>239</v>
      </c>
      <c r="B71" s="128" t="s">
        <v>213</v>
      </c>
      <c r="C71" s="297"/>
      <c r="D71" s="297"/>
      <c r="E71" s="297"/>
      <c r="F71" s="297"/>
    </row>
    <row r="72" spans="1:6" s="31" customFormat="1" ht="12" customHeight="1" thickBot="1">
      <c r="A72" s="143" t="s">
        <v>240</v>
      </c>
      <c r="B72" s="129" t="s">
        <v>214</v>
      </c>
      <c r="C72" s="297"/>
      <c r="D72" s="297"/>
      <c r="E72" s="297"/>
      <c r="F72" s="297"/>
    </row>
    <row r="73" spans="1:6" s="31" customFormat="1" ht="12" customHeight="1" thickBot="1">
      <c r="A73" s="144" t="s">
        <v>215</v>
      </c>
      <c r="B73" s="91" t="s">
        <v>216</v>
      </c>
      <c r="C73" s="293">
        <f>SUM(C74:C75)</f>
        <v>2644212137</v>
      </c>
      <c r="D73" s="293">
        <f>SUM(D74:D75)</f>
        <v>2644212137</v>
      </c>
      <c r="E73" s="293">
        <f>SUM(E74:E75)</f>
        <v>-639230137</v>
      </c>
      <c r="F73" s="293">
        <f>SUM(F74:F75)</f>
        <v>2004982000</v>
      </c>
    </row>
    <row r="74" spans="1:6" s="31" customFormat="1" ht="12" customHeight="1">
      <c r="A74" s="449" t="s">
        <v>241</v>
      </c>
      <c r="B74" s="450" t="s">
        <v>217</v>
      </c>
      <c r="C74" s="451">
        <v>2644212137</v>
      </c>
      <c r="D74" s="451">
        <v>2644212137</v>
      </c>
      <c r="E74" s="451">
        <v>-639230137</v>
      </c>
      <c r="F74" s="451">
        <f>SUM(D74:E74)</f>
        <v>2004982000</v>
      </c>
    </row>
    <row r="75" spans="1:6" s="31" customFormat="1" ht="12" customHeight="1" thickBot="1">
      <c r="A75" s="452" t="s">
        <v>242</v>
      </c>
      <c r="B75" s="453" t="s">
        <v>218</v>
      </c>
      <c r="C75" s="454"/>
      <c r="D75" s="454"/>
      <c r="E75" s="454"/>
      <c r="F75" s="454"/>
    </row>
    <row r="76" spans="1:6" s="30" customFormat="1" ht="12" customHeight="1" thickBot="1">
      <c r="A76" s="144" t="s">
        <v>219</v>
      </c>
      <c r="B76" s="91" t="s">
        <v>220</v>
      </c>
      <c r="C76" s="293">
        <f>SUM(C77:C79)</f>
        <v>0</v>
      </c>
      <c r="D76" s="293">
        <f>SUM(D77:D79)</f>
        <v>0</v>
      </c>
      <c r="E76" s="293">
        <f>SUM(E77:E79)</f>
        <v>0</v>
      </c>
      <c r="F76" s="293">
        <f>SUM(F77:F79)</f>
        <v>0</v>
      </c>
    </row>
    <row r="77" spans="1:6" s="31" customFormat="1" ht="12" customHeight="1">
      <c r="A77" s="141" t="s">
        <v>243</v>
      </c>
      <c r="B77" s="127" t="s">
        <v>221</v>
      </c>
      <c r="C77" s="297"/>
      <c r="D77" s="297"/>
      <c r="E77" s="297"/>
      <c r="F77" s="297"/>
    </row>
    <row r="78" spans="1:6" s="31" customFormat="1" ht="12" customHeight="1">
      <c r="A78" s="142" t="s">
        <v>244</v>
      </c>
      <c r="B78" s="128" t="s">
        <v>222</v>
      </c>
      <c r="C78" s="297"/>
      <c r="D78" s="297"/>
      <c r="E78" s="297"/>
      <c r="F78" s="297"/>
    </row>
    <row r="79" spans="1:6" s="31" customFormat="1" ht="12" customHeight="1" thickBot="1">
      <c r="A79" s="143" t="s">
        <v>245</v>
      </c>
      <c r="B79" s="129" t="s">
        <v>223</v>
      </c>
      <c r="C79" s="297"/>
      <c r="D79" s="297"/>
      <c r="E79" s="297"/>
      <c r="F79" s="297"/>
    </row>
    <row r="80" spans="1:6" s="31" customFormat="1" ht="12" customHeight="1" thickBot="1">
      <c r="A80" s="144" t="s">
        <v>224</v>
      </c>
      <c r="B80" s="91" t="s">
        <v>246</v>
      </c>
      <c r="C80" s="293">
        <f>SUM(C81:C84)</f>
        <v>0</v>
      </c>
      <c r="D80" s="293">
        <f>SUM(D81:D84)</f>
        <v>0</v>
      </c>
      <c r="E80" s="293">
        <f>SUM(E81:E84)</f>
        <v>0</v>
      </c>
      <c r="F80" s="293">
        <f>SUM(F81:F84)</f>
        <v>0</v>
      </c>
    </row>
    <row r="81" spans="1:6" s="31" customFormat="1" ht="12" customHeight="1">
      <c r="A81" s="145" t="s">
        <v>225</v>
      </c>
      <c r="B81" s="127" t="s">
        <v>226</v>
      </c>
      <c r="C81" s="297"/>
      <c r="D81" s="297"/>
      <c r="E81" s="297"/>
      <c r="F81" s="297"/>
    </row>
    <row r="82" spans="1:6" s="31" customFormat="1" ht="12" customHeight="1">
      <c r="A82" s="146" t="s">
        <v>227</v>
      </c>
      <c r="B82" s="128" t="s">
        <v>228</v>
      </c>
      <c r="C82" s="297"/>
      <c r="D82" s="297"/>
      <c r="E82" s="297"/>
      <c r="F82" s="297"/>
    </row>
    <row r="83" spans="1:6" s="31" customFormat="1" ht="12" customHeight="1">
      <c r="A83" s="146" t="s">
        <v>229</v>
      </c>
      <c r="B83" s="128" t="s">
        <v>230</v>
      </c>
      <c r="C83" s="297"/>
      <c r="D83" s="297"/>
      <c r="E83" s="297"/>
      <c r="F83" s="297"/>
    </row>
    <row r="84" spans="1:6" s="30" customFormat="1" ht="12" customHeight="1" thickBot="1">
      <c r="A84" s="147" t="s">
        <v>231</v>
      </c>
      <c r="B84" s="129" t="s">
        <v>232</v>
      </c>
      <c r="C84" s="297"/>
      <c r="D84" s="297"/>
      <c r="E84" s="297"/>
      <c r="F84" s="297"/>
    </row>
    <row r="85" spans="1:6" s="30" customFormat="1" ht="12" customHeight="1" thickBot="1">
      <c r="A85" s="144" t="s">
        <v>233</v>
      </c>
      <c r="B85" s="91" t="s">
        <v>234</v>
      </c>
      <c r="C85" s="300"/>
      <c r="D85" s="300"/>
      <c r="E85" s="300"/>
      <c r="F85" s="300"/>
    </row>
    <row r="86" spans="1:6" s="30" customFormat="1" ht="12" customHeight="1" thickBot="1">
      <c r="A86" s="144" t="s">
        <v>235</v>
      </c>
      <c r="B86" s="135" t="s">
        <v>236</v>
      </c>
      <c r="C86" s="295">
        <f>+C64+C68+C73+C76+C80+C85</f>
        <v>2644212137</v>
      </c>
      <c r="D86" s="295">
        <f>+D64+D68+D73+D76+D80+D85</f>
        <v>2644212137</v>
      </c>
      <c r="E86" s="295">
        <f>+E64+E68+E73+E76+E80+E85</f>
        <v>474545071</v>
      </c>
      <c r="F86" s="295">
        <f>+F64+F68+F73+F76+F80+F85</f>
        <v>3118757208</v>
      </c>
    </row>
    <row r="87" spans="1:6" s="30" customFormat="1" ht="12" customHeight="1" thickBot="1">
      <c r="A87" s="148" t="s">
        <v>249</v>
      </c>
      <c r="B87" s="137" t="s">
        <v>325</v>
      </c>
      <c r="C87" s="295">
        <f>+C63+C86</f>
        <v>5089635000</v>
      </c>
      <c r="D87" s="295">
        <f>+D63+D86</f>
        <v>5089635000</v>
      </c>
      <c r="E87" s="295">
        <f>+E63+E86</f>
        <v>695009521</v>
      </c>
      <c r="F87" s="295">
        <f>+F63+F86</f>
        <v>5025290781</v>
      </c>
    </row>
    <row r="88" spans="1:6" s="31" customFormat="1" ht="15" customHeight="1">
      <c r="A88" s="75"/>
      <c r="B88" s="76"/>
      <c r="C88" s="107"/>
      <c r="D88" s="107"/>
      <c r="E88" s="107"/>
      <c r="F88" s="107"/>
    </row>
    <row r="89" spans="1:6" ht="13.5" thickBot="1">
      <c r="A89" s="149"/>
      <c r="B89" s="78"/>
      <c r="C89" s="108"/>
      <c r="D89" s="108"/>
      <c r="E89" s="108"/>
      <c r="F89" s="108"/>
    </row>
    <row r="90" spans="1:6" s="27" customFormat="1" ht="16.5" customHeight="1" thickBot="1">
      <c r="A90" s="586" t="s">
        <v>45</v>
      </c>
      <c r="B90" s="587"/>
      <c r="C90" s="587"/>
      <c r="D90" s="587"/>
      <c r="E90" s="587"/>
      <c r="F90" s="588"/>
    </row>
    <row r="91" spans="1:6" s="32" customFormat="1" ht="12" customHeight="1" thickBot="1">
      <c r="A91" s="121" t="s">
        <v>10</v>
      </c>
      <c r="B91" s="20" t="s">
        <v>252</v>
      </c>
      <c r="C91" s="455">
        <f>SUM(C92:C96)</f>
        <v>278144000</v>
      </c>
      <c r="D91" s="455">
        <f>SUM(D92:D96)</f>
        <v>278144000</v>
      </c>
      <c r="E91" s="455">
        <f>SUM(E92:E96)</f>
        <v>380980521</v>
      </c>
      <c r="F91" s="455">
        <f>SUM(F92:F96)</f>
        <v>659124521</v>
      </c>
    </row>
    <row r="92" spans="1:6" ht="12" customHeight="1">
      <c r="A92" s="252" t="s">
        <v>79</v>
      </c>
      <c r="B92" s="256" t="s">
        <v>40</v>
      </c>
      <c r="C92" s="301">
        <v>54484000</v>
      </c>
      <c r="D92" s="301">
        <v>54484000</v>
      </c>
      <c r="E92" s="301">
        <v>40455247</v>
      </c>
      <c r="F92" s="302">
        <f>SUM(D92:E92)</f>
        <v>94939247</v>
      </c>
    </row>
    <row r="93" spans="1:6" ht="12" customHeight="1">
      <c r="A93" s="253" t="s">
        <v>80</v>
      </c>
      <c r="B93" s="257" t="s">
        <v>122</v>
      </c>
      <c r="C93" s="303">
        <v>12575000</v>
      </c>
      <c r="D93" s="303">
        <v>12575000</v>
      </c>
      <c r="E93" s="303">
        <v>5684759</v>
      </c>
      <c r="F93" s="291">
        <f aca="true" t="shared" si="4" ref="F93:F106">SUM(D93:E93)</f>
        <v>18259759</v>
      </c>
    </row>
    <row r="94" spans="1:6" ht="12" customHeight="1">
      <c r="A94" s="253" t="s">
        <v>81</v>
      </c>
      <c r="B94" s="257" t="s">
        <v>103</v>
      </c>
      <c r="C94" s="303">
        <v>201175000</v>
      </c>
      <c r="D94" s="303">
        <v>201175000</v>
      </c>
      <c r="E94" s="303">
        <v>275156515</v>
      </c>
      <c r="F94" s="291">
        <f t="shared" si="4"/>
        <v>476331515</v>
      </c>
    </row>
    <row r="95" spans="1:6" ht="12" customHeight="1">
      <c r="A95" s="253" t="s">
        <v>82</v>
      </c>
      <c r="B95" s="257" t="s">
        <v>123</v>
      </c>
      <c r="C95" s="303">
        <v>0</v>
      </c>
      <c r="D95" s="303">
        <v>0</v>
      </c>
      <c r="E95" s="303">
        <v>21700000</v>
      </c>
      <c r="F95" s="291">
        <f t="shared" si="4"/>
        <v>21700000</v>
      </c>
    </row>
    <row r="96" spans="1:6" ht="12" customHeight="1">
      <c r="A96" s="253" t="s">
        <v>93</v>
      </c>
      <c r="B96" s="257" t="s">
        <v>124</v>
      </c>
      <c r="C96" s="303">
        <v>9910000</v>
      </c>
      <c r="D96" s="303">
        <v>9910000</v>
      </c>
      <c r="E96" s="303">
        <f>SUM(E97:E106)</f>
        <v>37984000</v>
      </c>
      <c r="F96" s="291">
        <f t="shared" si="4"/>
        <v>47894000</v>
      </c>
    </row>
    <row r="97" spans="1:6" ht="12" customHeight="1">
      <c r="A97" s="253" t="s">
        <v>83</v>
      </c>
      <c r="B97" s="257" t="s">
        <v>253</v>
      </c>
      <c r="C97" s="303">
        <v>0</v>
      </c>
      <c r="D97" s="303">
        <v>0</v>
      </c>
      <c r="E97" s="303"/>
      <c r="F97" s="291">
        <f t="shared" si="4"/>
        <v>0</v>
      </c>
    </row>
    <row r="98" spans="1:6" ht="12" customHeight="1">
      <c r="A98" s="253" t="s">
        <v>84</v>
      </c>
      <c r="B98" s="258" t="s">
        <v>254</v>
      </c>
      <c r="C98" s="303">
        <v>0</v>
      </c>
      <c r="D98" s="303">
        <v>0</v>
      </c>
      <c r="E98" s="303"/>
      <c r="F98" s="291">
        <f t="shared" si="4"/>
        <v>0</v>
      </c>
    </row>
    <row r="99" spans="1:6" ht="12" customHeight="1">
      <c r="A99" s="253" t="s">
        <v>94</v>
      </c>
      <c r="B99" s="259" t="s">
        <v>255</v>
      </c>
      <c r="C99" s="303">
        <v>0</v>
      </c>
      <c r="D99" s="303">
        <v>0</v>
      </c>
      <c r="E99" s="303"/>
      <c r="F99" s="291">
        <f t="shared" si="4"/>
        <v>0</v>
      </c>
    </row>
    <row r="100" spans="1:6" ht="12" customHeight="1">
      <c r="A100" s="253" t="s">
        <v>95</v>
      </c>
      <c r="B100" s="259" t="s">
        <v>256</v>
      </c>
      <c r="C100" s="303">
        <v>0</v>
      </c>
      <c r="D100" s="303">
        <v>0</v>
      </c>
      <c r="E100" s="303"/>
      <c r="F100" s="291">
        <f t="shared" si="4"/>
        <v>0</v>
      </c>
    </row>
    <row r="101" spans="1:6" ht="12" customHeight="1">
      <c r="A101" s="253" t="s">
        <v>96</v>
      </c>
      <c r="B101" s="258" t="s">
        <v>257</v>
      </c>
      <c r="C101" s="303">
        <v>0</v>
      </c>
      <c r="D101" s="303">
        <v>0</v>
      </c>
      <c r="E101" s="303"/>
      <c r="F101" s="291">
        <f t="shared" si="4"/>
        <v>0</v>
      </c>
    </row>
    <row r="102" spans="1:6" ht="12" customHeight="1">
      <c r="A102" s="253" t="s">
        <v>97</v>
      </c>
      <c r="B102" s="258" t="s">
        <v>258</v>
      </c>
      <c r="C102" s="303">
        <v>0</v>
      </c>
      <c r="D102" s="303">
        <v>0</v>
      </c>
      <c r="E102" s="303"/>
      <c r="F102" s="291">
        <f t="shared" si="4"/>
        <v>0</v>
      </c>
    </row>
    <row r="103" spans="1:6" ht="12" customHeight="1">
      <c r="A103" s="253" t="s">
        <v>99</v>
      </c>
      <c r="B103" s="259" t="s">
        <v>259</v>
      </c>
      <c r="C103" s="303">
        <v>0</v>
      </c>
      <c r="D103" s="303">
        <v>0</v>
      </c>
      <c r="E103" s="303"/>
      <c r="F103" s="291">
        <f t="shared" si="4"/>
        <v>0</v>
      </c>
    </row>
    <row r="104" spans="1:6" ht="12" customHeight="1">
      <c r="A104" s="254" t="s">
        <v>125</v>
      </c>
      <c r="B104" s="259" t="s">
        <v>260</v>
      </c>
      <c r="C104" s="303">
        <v>0</v>
      </c>
      <c r="D104" s="303">
        <v>0</v>
      </c>
      <c r="E104" s="303"/>
      <c r="F104" s="291">
        <f t="shared" si="4"/>
        <v>0</v>
      </c>
    </row>
    <row r="105" spans="1:6" ht="12" customHeight="1">
      <c r="A105" s="253" t="s">
        <v>250</v>
      </c>
      <c r="B105" s="259" t="s">
        <v>261</v>
      </c>
      <c r="C105" s="303">
        <v>0</v>
      </c>
      <c r="D105" s="303">
        <v>0</v>
      </c>
      <c r="E105" s="303"/>
      <c r="F105" s="291">
        <f t="shared" si="4"/>
        <v>0</v>
      </c>
    </row>
    <row r="106" spans="1:6" ht="12" customHeight="1" thickBot="1">
      <c r="A106" s="255" t="s">
        <v>251</v>
      </c>
      <c r="B106" s="260" t="s">
        <v>262</v>
      </c>
      <c r="C106" s="304">
        <v>9910000</v>
      </c>
      <c r="D106" s="304">
        <v>9910000</v>
      </c>
      <c r="E106" s="304">
        <v>37984000</v>
      </c>
      <c r="F106" s="305">
        <f t="shared" si="4"/>
        <v>47894000</v>
      </c>
    </row>
    <row r="107" spans="1:6" ht="12" customHeight="1" thickBot="1">
      <c r="A107" s="21" t="s">
        <v>11</v>
      </c>
      <c r="B107" s="261" t="s">
        <v>263</v>
      </c>
      <c r="C107" s="306">
        <f>+C108+C110+C112</f>
        <v>165220000</v>
      </c>
      <c r="D107" s="306">
        <f>+D108+D110+D112</f>
        <v>165220000</v>
      </c>
      <c r="E107" s="306">
        <f>+E108+E110+E112</f>
        <v>99544000</v>
      </c>
      <c r="F107" s="306">
        <f>+F108+F110+F112</f>
        <v>264764000</v>
      </c>
    </row>
    <row r="108" spans="1:6" ht="12" customHeight="1">
      <c r="A108" s="449" t="s">
        <v>85</v>
      </c>
      <c r="B108" s="9" t="s">
        <v>136</v>
      </c>
      <c r="C108" s="302">
        <v>136720000</v>
      </c>
      <c r="D108" s="302">
        <v>136720000</v>
      </c>
      <c r="E108" s="302">
        <v>99544000</v>
      </c>
      <c r="F108" s="302">
        <f>SUM(D108:E108)</f>
        <v>236264000</v>
      </c>
    </row>
    <row r="109" spans="1:6" ht="12" customHeight="1">
      <c r="A109" s="141" t="s">
        <v>86</v>
      </c>
      <c r="B109" s="10" t="s">
        <v>267</v>
      </c>
      <c r="C109" s="292">
        <v>0</v>
      </c>
      <c r="D109" s="292">
        <v>0</v>
      </c>
      <c r="E109" s="292"/>
      <c r="F109" s="292">
        <f>SUM(D109:E109)</f>
        <v>0</v>
      </c>
    </row>
    <row r="110" spans="1:6" ht="12" customHeight="1">
      <c r="A110" s="141" t="s">
        <v>87</v>
      </c>
      <c r="B110" s="10" t="s">
        <v>126</v>
      </c>
      <c r="C110" s="292">
        <v>2500000</v>
      </c>
      <c r="D110" s="292">
        <v>2500000</v>
      </c>
      <c r="E110" s="291"/>
      <c r="F110" s="292">
        <f>SUM(D110:E110)</f>
        <v>2500000</v>
      </c>
    </row>
    <row r="111" spans="1:6" ht="12" customHeight="1">
      <c r="A111" s="141" t="s">
        <v>88</v>
      </c>
      <c r="B111" s="10" t="s">
        <v>268</v>
      </c>
      <c r="C111" s="292">
        <v>0</v>
      </c>
      <c r="D111" s="292">
        <v>0</v>
      </c>
      <c r="E111" s="307"/>
      <c r="F111" s="307"/>
    </row>
    <row r="112" spans="1:6" ht="12" customHeight="1">
      <c r="A112" s="141" t="s">
        <v>89</v>
      </c>
      <c r="B112" s="93" t="s">
        <v>138</v>
      </c>
      <c r="C112" s="307">
        <v>26000000</v>
      </c>
      <c r="D112" s="307">
        <v>26000000</v>
      </c>
      <c r="E112" s="307"/>
      <c r="F112" s="307">
        <f>SUM(D112:E112)</f>
        <v>26000000</v>
      </c>
    </row>
    <row r="113" spans="1:6" ht="12" customHeight="1">
      <c r="A113" s="141" t="s">
        <v>98</v>
      </c>
      <c r="B113" s="92" t="s">
        <v>335</v>
      </c>
      <c r="C113" s="307"/>
      <c r="D113" s="307"/>
      <c r="E113" s="307"/>
      <c r="F113" s="307">
        <f aca="true" t="shared" si="5" ref="F113:F120">SUM(D113:E113)</f>
        <v>0</v>
      </c>
    </row>
    <row r="114" spans="1:6" ht="12" customHeight="1">
      <c r="A114" s="141" t="s">
        <v>100</v>
      </c>
      <c r="B114" s="123" t="s">
        <v>273</v>
      </c>
      <c r="C114" s="307"/>
      <c r="D114" s="307"/>
      <c r="E114" s="307"/>
      <c r="F114" s="307">
        <f t="shared" si="5"/>
        <v>0</v>
      </c>
    </row>
    <row r="115" spans="1:6" ht="12" customHeight="1">
      <c r="A115" s="141" t="s">
        <v>127</v>
      </c>
      <c r="B115" s="62" t="s">
        <v>256</v>
      </c>
      <c r="C115" s="307"/>
      <c r="D115" s="307"/>
      <c r="E115" s="307"/>
      <c r="F115" s="307">
        <f t="shared" si="5"/>
        <v>0</v>
      </c>
    </row>
    <row r="116" spans="1:6" ht="12" customHeight="1">
      <c r="A116" s="141" t="s">
        <v>128</v>
      </c>
      <c r="B116" s="62" t="s">
        <v>272</v>
      </c>
      <c r="C116" s="307"/>
      <c r="D116" s="307"/>
      <c r="E116" s="307"/>
      <c r="F116" s="307">
        <f t="shared" si="5"/>
        <v>0</v>
      </c>
    </row>
    <row r="117" spans="1:6" ht="12" customHeight="1">
      <c r="A117" s="141" t="s">
        <v>129</v>
      </c>
      <c r="B117" s="62" t="s">
        <v>271</v>
      </c>
      <c r="C117" s="307"/>
      <c r="D117" s="307"/>
      <c r="E117" s="307"/>
      <c r="F117" s="307">
        <f t="shared" si="5"/>
        <v>0</v>
      </c>
    </row>
    <row r="118" spans="1:6" ht="12" customHeight="1">
      <c r="A118" s="141" t="s">
        <v>264</v>
      </c>
      <c r="B118" s="62" t="s">
        <v>259</v>
      </c>
      <c r="C118" s="307"/>
      <c r="D118" s="307"/>
      <c r="E118" s="307"/>
      <c r="F118" s="307">
        <f t="shared" si="5"/>
        <v>0</v>
      </c>
    </row>
    <row r="119" spans="1:6" ht="12" customHeight="1">
      <c r="A119" s="141" t="s">
        <v>265</v>
      </c>
      <c r="B119" s="62" t="s">
        <v>270</v>
      </c>
      <c r="C119" s="307"/>
      <c r="D119" s="307"/>
      <c r="E119" s="307"/>
      <c r="F119" s="307">
        <f t="shared" si="5"/>
        <v>0</v>
      </c>
    </row>
    <row r="120" spans="1:6" ht="12" customHeight="1" thickBot="1">
      <c r="A120" s="456" t="s">
        <v>266</v>
      </c>
      <c r="B120" s="457" t="s">
        <v>269</v>
      </c>
      <c r="C120" s="458">
        <v>26000000</v>
      </c>
      <c r="D120" s="458">
        <v>26000000</v>
      </c>
      <c r="E120" s="458"/>
      <c r="F120" s="458">
        <f t="shared" si="5"/>
        <v>26000000</v>
      </c>
    </row>
    <row r="121" spans="1:6" ht="12" customHeight="1" thickBot="1">
      <c r="A121" s="21" t="s">
        <v>12</v>
      </c>
      <c r="B121" s="59" t="s">
        <v>274</v>
      </c>
      <c r="C121" s="293">
        <f>+C122+C123</f>
        <v>3867482000</v>
      </c>
      <c r="D121" s="293">
        <f>+D122+D123</f>
        <v>3867482000</v>
      </c>
      <c r="E121" s="293">
        <f>+E122+E123</f>
        <v>226487000</v>
      </c>
      <c r="F121" s="293">
        <f>+F122+F123</f>
        <v>4093969000</v>
      </c>
    </row>
    <row r="122" spans="1:6" ht="12" customHeight="1">
      <c r="A122" s="141" t="s">
        <v>68</v>
      </c>
      <c r="B122" s="8" t="s">
        <v>47</v>
      </c>
      <c r="C122" s="292"/>
      <c r="D122" s="292"/>
      <c r="E122" s="292"/>
      <c r="F122" s="292"/>
    </row>
    <row r="123" spans="1:6" ht="12" customHeight="1" thickBot="1">
      <c r="A123" s="143" t="s">
        <v>69</v>
      </c>
      <c r="B123" s="10" t="s">
        <v>48</v>
      </c>
      <c r="C123" s="294">
        <v>3867482000</v>
      </c>
      <c r="D123" s="294">
        <v>3867482000</v>
      </c>
      <c r="E123" s="294">
        <v>226487000</v>
      </c>
      <c r="F123" s="294">
        <f>SUM(D123:E123)</f>
        <v>4093969000</v>
      </c>
    </row>
    <row r="124" spans="1:6" ht="12" customHeight="1" thickBot="1">
      <c r="A124" s="21" t="s">
        <v>13</v>
      </c>
      <c r="B124" s="59" t="s">
        <v>275</v>
      </c>
      <c r="C124" s="293">
        <f>+C91+C107+C121</f>
        <v>4310846000</v>
      </c>
      <c r="D124" s="293">
        <f>+D91+D107+D121</f>
        <v>4310846000</v>
      </c>
      <c r="E124" s="293">
        <f>+E91+E107+E121</f>
        <v>707011521</v>
      </c>
      <c r="F124" s="293">
        <f>+F91+F107+F121</f>
        <v>5017857521</v>
      </c>
    </row>
    <row r="125" spans="1:6" ht="12" customHeight="1" thickBot="1">
      <c r="A125" s="21" t="s">
        <v>14</v>
      </c>
      <c r="B125" s="59" t="s">
        <v>276</v>
      </c>
      <c r="C125" s="293">
        <f>+C126+C127+C128</f>
        <v>0</v>
      </c>
      <c r="D125" s="293">
        <f>+D126+D127+D128</f>
        <v>0</v>
      </c>
      <c r="E125" s="293">
        <f>+E126+E127+E128</f>
        <v>0</v>
      </c>
      <c r="F125" s="293">
        <f>+F126+F127+F128</f>
        <v>0</v>
      </c>
    </row>
    <row r="126" spans="1:6" s="32" customFormat="1" ht="12" customHeight="1">
      <c r="A126" s="141" t="s">
        <v>72</v>
      </c>
      <c r="B126" s="8" t="s">
        <v>277</v>
      </c>
      <c r="C126" s="307"/>
      <c r="D126" s="307"/>
      <c r="E126" s="307"/>
      <c r="F126" s="307"/>
    </row>
    <row r="127" spans="1:6" ht="12" customHeight="1">
      <c r="A127" s="141" t="s">
        <v>73</v>
      </c>
      <c r="B127" s="8" t="s">
        <v>278</v>
      </c>
      <c r="C127" s="307"/>
      <c r="D127" s="307"/>
      <c r="E127" s="307"/>
      <c r="F127" s="307"/>
    </row>
    <row r="128" spans="1:6" ht="12" customHeight="1" thickBot="1">
      <c r="A128" s="150" t="s">
        <v>74</v>
      </c>
      <c r="B128" s="6" t="s">
        <v>279</v>
      </c>
      <c r="C128" s="307"/>
      <c r="D128" s="307"/>
      <c r="E128" s="307"/>
      <c r="F128" s="307"/>
    </row>
    <row r="129" spans="1:6" ht="12" customHeight="1" thickBot="1">
      <c r="A129" s="21" t="s">
        <v>15</v>
      </c>
      <c r="B129" s="59" t="s">
        <v>301</v>
      </c>
      <c r="C129" s="293">
        <f>+C130+C131+C132+C133</f>
        <v>0</v>
      </c>
      <c r="D129" s="293">
        <f>+D130+D131+D132+D133</f>
        <v>0</v>
      </c>
      <c r="E129" s="293">
        <f>+E130+E131+E132+E133</f>
        <v>0</v>
      </c>
      <c r="F129" s="293">
        <f>+F130+F131+F132+F133</f>
        <v>0</v>
      </c>
    </row>
    <row r="130" spans="1:6" ht="12" customHeight="1">
      <c r="A130" s="141" t="s">
        <v>75</v>
      </c>
      <c r="B130" s="8" t="s">
        <v>280</v>
      </c>
      <c r="C130" s="307"/>
      <c r="D130" s="307"/>
      <c r="E130" s="307"/>
      <c r="F130" s="307"/>
    </row>
    <row r="131" spans="1:6" ht="12" customHeight="1">
      <c r="A131" s="141" t="s">
        <v>76</v>
      </c>
      <c r="B131" s="8" t="s">
        <v>281</v>
      </c>
      <c r="C131" s="307"/>
      <c r="D131" s="307"/>
      <c r="E131" s="307"/>
      <c r="F131" s="307"/>
    </row>
    <row r="132" spans="1:6" ht="12" customHeight="1">
      <c r="A132" s="141" t="s">
        <v>184</v>
      </c>
      <c r="B132" s="8" t="s">
        <v>282</v>
      </c>
      <c r="C132" s="307"/>
      <c r="D132" s="307"/>
      <c r="E132" s="307"/>
      <c r="F132" s="307"/>
    </row>
    <row r="133" spans="1:6" s="32" customFormat="1" ht="12" customHeight="1" thickBot="1">
      <c r="A133" s="150" t="s">
        <v>185</v>
      </c>
      <c r="B133" s="6" t="s">
        <v>283</v>
      </c>
      <c r="C133" s="307"/>
      <c r="D133" s="307"/>
      <c r="E133" s="307"/>
      <c r="F133" s="307"/>
    </row>
    <row r="134" spans="1:11" ht="12" customHeight="1" thickBot="1">
      <c r="A134" s="21" t="s">
        <v>16</v>
      </c>
      <c r="B134" s="59" t="s">
        <v>284</v>
      </c>
      <c r="C134" s="295">
        <f>+C135+C136+C137+C138</f>
        <v>0</v>
      </c>
      <c r="D134" s="295">
        <f>+D135+D136+D137+D138</f>
        <v>0</v>
      </c>
      <c r="E134" s="295">
        <f>+E135+E136+E137+E138</f>
        <v>4721000</v>
      </c>
      <c r="F134" s="295">
        <f>+F135+F136+F137+F138</f>
        <v>4721000</v>
      </c>
      <c r="K134" s="84"/>
    </row>
    <row r="135" spans="1:6" ht="12.75">
      <c r="A135" s="141" t="s">
        <v>77</v>
      </c>
      <c r="B135" s="8" t="s">
        <v>285</v>
      </c>
      <c r="C135" s="307"/>
      <c r="D135" s="307"/>
      <c r="E135" s="307"/>
      <c r="F135" s="307"/>
    </row>
    <row r="136" spans="1:6" ht="12" customHeight="1">
      <c r="A136" s="141" t="s">
        <v>78</v>
      </c>
      <c r="B136" s="8" t="s">
        <v>295</v>
      </c>
      <c r="C136" s="307"/>
      <c r="D136" s="307"/>
      <c r="E136" s="307">
        <v>4721000</v>
      </c>
      <c r="F136" s="307">
        <v>4721000</v>
      </c>
    </row>
    <row r="137" spans="1:6" s="32" customFormat="1" ht="12" customHeight="1">
      <c r="A137" s="141" t="s">
        <v>196</v>
      </c>
      <c r="B137" s="8" t="s">
        <v>286</v>
      </c>
      <c r="C137" s="307"/>
      <c r="D137" s="307"/>
      <c r="E137" s="307"/>
      <c r="F137" s="307"/>
    </row>
    <row r="138" spans="1:6" s="32" customFormat="1" ht="12" customHeight="1" thickBot="1">
      <c r="A138" s="150" t="s">
        <v>197</v>
      </c>
      <c r="B138" s="6" t="s">
        <v>287</v>
      </c>
      <c r="C138" s="307"/>
      <c r="D138" s="307"/>
      <c r="E138" s="307"/>
      <c r="F138" s="307"/>
    </row>
    <row r="139" spans="1:6" s="32" customFormat="1" ht="12" customHeight="1" thickBot="1">
      <c r="A139" s="21" t="s">
        <v>17</v>
      </c>
      <c r="B139" s="59" t="s">
        <v>288</v>
      </c>
      <c r="C139" s="308">
        <f>+C140+C141+C142+C143</f>
        <v>0</v>
      </c>
      <c r="D139" s="308">
        <f>+D140+D141+D142+D143</f>
        <v>0</v>
      </c>
      <c r="E139" s="308">
        <f>+E140+E141+E142+E143</f>
        <v>0</v>
      </c>
      <c r="F139" s="308">
        <f>+F140+F141+F142+F143</f>
        <v>0</v>
      </c>
    </row>
    <row r="140" spans="1:6" s="32" customFormat="1" ht="12" customHeight="1">
      <c r="A140" s="141" t="s">
        <v>120</v>
      </c>
      <c r="B140" s="8" t="s">
        <v>289</v>
      </c>
      <c r="C140" s="307"/>
      <c r="D140" s="307"/>
      <c r="E140" s="307"/>
      <c r="F140" s="307"/>
    </row>
    <row r="141" spans="1:6" s="32" customFormat="1" ht="12" customHeight="1">
      <c r="A141" s="141" t="s">
        <v>121</v>
      </c>
      <c r="B141" s="8" t="s">
        <v>290</v>
      </c>
      <c r="C141" s="307"/>
      <c r="D141" s="307"/>
      <c r="E141" s="307"/>
      <c r="F141" s="307"/>
    </row>
    <row r="142" spans="1:6" s="32" customFormat="1" ht="12" customHeight="1">
      <c r="A142" s="141" t="s">
        <v>137</v>
      </c>
      <c r="B142" s="8" t="s">
        <v>291</v>
      </c>
      <c r="C142" s="307"/>
      <c r="D142" s="307"/>
      <c r="E142" s="307"/>
      <c r="F142" s="307"/>
    </row>
    <row r="143" spans="1:6" ht="12.75" customHeight="1" thickBot="1">
      <c r="A143" s="141" t="s">
        <v>199</v>
      </c>
      <c r="B143" s="8" t="s">
        <v>292</v>
      </c>
      <c r="C143" s="307"/>
      <c r="D143" s="307"/>
      <c r="E143" s="307"/>
      <c r="F143" s="307"/>
    </row>
    <row r="144" spans="1:6" ht="12" customHeight="1" thickBot="1">
      <c r="A144" s="21" t="s">
        <v>18</v>
      </c>
      <c r="B144" s="59" t="s">
        <v>293</v>
      </c>
      <c r="C144" s="309">
        <f>+C125+C129+C134+C139</f>
        <v>0</v>
      </c>
      <c r="D144" s="309">
        <f>+D125+D129+D134+D139</f>
        <v>0</v>
      </c>
      <c r="E144" s="309">
        <f>+E125+E129+E134+E139</f>
        <v>4721000</v>
      </c>
      <c r="F144" s="309">
        <f>+F125+F129+F134+F139</f>
        <v>4721000</v>
      </c>
    </row>
    <row r="145" spans="1:6" ht="15" customHeight="1" thickBot="1">
      <c r="A145" s="151" t="s">
        <v>19</v>
      </c>
      <c r="B145" s="113" t="s">
        <v>294</v>
      </c>
      <c r="C145" s="460">
        <f>+C124+C144</f>
        <v>4310846000</v>
      </c>
      <c r="D145" s="460">
        <f>+D124+D144</f>
        <v>4310846000</v>
      </c>
      <c r="E145" s="460">
        <f>+E124+E144</f>
        <v>711732521</v>
      </c>
      <c r="F145" s="460">
        <f>+F124+F144</f>
        <v>5022578521</v>
      </c>
    </row>
    <row r="146" spans="3:6" ht="13.5" thickBot="1">
      <c r="C146" s="459"/>
      <c r="D146" s="459"/>
      <c r="E146" s="459"/>
      <c r="F146" s="459"/>
    </row>
    <row r="147" spans="1:6" ht="15" customHeight="1" thickBot="1">
      <c r="A147" s="82" t="s">
        <v>133</v>
      </c>
      <c r="B147" s="83"/>
      <c r="C147" s="58">
        <v>7</v>
      </c>
      <c r="D147" s="58">
        <v>7</v>
      </c>
      <c r="E147" s="58"/>
      <c r="F147" s="58"/>
    </row>
    <row r="148" spans="1:6" ht="14.25" customHeight="1" thickBot="1">
      <c r="A148" s="82" t="s">
        <v>134</v>
      </c>
      <c r="B148" s="83"/>
      <c r="C148" s="58">
        <v>52</v>
      </c>
      <c r="D148" s="58">
        <v>52</v>
      </c>
      <c r="E148" s="58"/>
      <c r="F148" s="58"/>
    </row>
    <row r="151" spans="2:3" ht="12.75">
      <c r="B151" s="214"/>
      <c r="C151" s="218"/>
    </row>
  </sheetData>
  <sheetProtection formatCells="0"/>
  <mergeCells count="7">
    <mergeCell ref="A90:F90"/>
    <mergeCell ref="B1:F1"/>
    <mergeCell ref="C2:F2"/>
    <mergeCell ref="C3:F3"/>
    <mergeCell ref="B5:F5"/>
    <mergeCell ref="C6:F6"/>
    <mergeCell ref="A7:F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75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view="pageBreakPreview" zoomScale="145" zoomScaleSheetLayoutView="145" workbookViewId="0" topLeftCell="A1">
      <selection activeCell="B1" sqref="B1:F1"/>
    </sheetView>
  </sheetViews>
  <sheetFormatPr defaultColWidth="9.00390625" defaultRowHeight="12.75"/>
  <cols>
    <col min="1" max="1" width="13.00390625" style="80" customWidth="1"/>
    <col min="2" max="2" width="51.625" style="81" customWidth="1"/>
    <col min="3" max="4" width="12.875" style="81" customWidth="1"/>
    <col min="5" max="5" width="11.875" style="81" customWidth="1"/>
    <col min="6" max="6" width="12.875" style="81" customWidth="1"/>
    <col min="7" max="16384" width="9.375" style="81" customWidth="1"/>
  </cols>
  <sheetData>
    <row r="1" spans="1:6" s="69" customFormat="1" ht="21" customHeight="1">
      <c r="A1" s="68"/>
      <c r="B1" s="599" t="s">
        <v>735</v>
      </c>
      <c r="C1" s="599"/>
      <c r="D1" s="599"/>
      <c r="E1" s="599"/>
      <c r="F1" s="599"/>
    </row>
    <row r="2" spans="1:6" s="1" customFormat="1" ht="16.5" customHeight="1" thickBot="1">
      <c r="A2" s="443"/>
      <c r="B2" s="444"/>
      <c r="C2" s="589" t="s">
        <v>605</v>
      </c>
      <c r="D2" s="589"/>
      <c r="E2" s="589"/>
      <c r="F2" s="589"/>
    </row>
    <row r="3" spans="1:6" s="158" customFormat="1" ht="36" customHeight="1">
      <c r="A3" s="170" t="s">
        <v>131</v>
      </c>
      <c r="B3" s="105" t="s">
        <v>336</v>
      </c>
      <c r="C3" s="600" t="s">
        <v>49</v>
      </c>
      <c r="D3" s="600"/>
      <c r="E3" s="600"/>
      <c r="F3" s="601"/>
    </row>
    <row r="4" spans="1:6" s="158" customFormat="1" ht="24.75" thickBot="1">
      <c r="A4" s="167" t="s">
        <v>130</v>
      </c>
      <c r="B4" s="106" t="s">
        <v>303</v>
      </c>
      <c r="C4" s="169" t="s">
        <v>478</v>
      </c>
      <c r="D4" s="168" t="s">
        <v>476</v>
      </c>
      <c r="E4" s="168" t="s">
        <v>477</v>
      </c>
      <c r="F4" s="169" t="s">
        <v>476</v>
      </c>
    </row>
    <row r="5" spans="1:6" s="159" customFormat="1" ht="15.75" customHeight="1" thickBot="1">
      <c r="A5" s="70"/>
      <c r="B5" s="602" t="s">
        <v>456</v>
      </c>
      <c r="C5" s="602"/>
      <c r="D5" s="602"/>
      <c r="E5" s="602"/>
      <c r="F5" s="602"/>
    </row>
    <row r="6" spans="1:6" ht="24.75" customHeight="1">
      <c r="A6" s="210" t="s">
        <v>132</v>
      </c>
      <c r="B6" s="71" t="s">
        <v>43</v>
      </c>
      <c r="C6" s="603" t="s">
        <v>417</v>
      </c>
      <c r="D6" s="604"/>
      <c r="E6" s="604"/>
      <c r="F6" s="605"/>
    </row>
    <row r="7" spans="1:6" s="160" customFormat="1" ht="15.75" customHeight="1" thickBot="1">
      <c r="A7" s="606" t="s">
        <v>44</v>
      </c>
      <c r="B7" s="606"/>
      <c r="C7" s="606"/>
      <c r="D7" s="606"/>
      <c r="E7" s="606"/>
      <c r="F7" s="606"/>
    </row>
    <row r="8" spans="1:6" s="109" customFormat="1" ht="12" customHeight="1" thickBot="1">
      <c r="A8" s="65" t="s">
        <v>10</v>
      </c>
      <c r="B8" s="72" t="s">
        <v>304</v>
      </c>
      <c r="C8" s="315">
        <f>SUM(C9:C18)</f>
        <v>63000</v>
      </c>
      <c r="D8" s="315">
        <f>SUM(D9:D18)</f>
        <v>63000</v>
      </c>
      <c r="E8" s="315">
        <f>SUM(E9:E18)</f>
        <v>0</v>
      </c>
      <c r="F8" s="315">
        <f>SUM(F9:F18)</f>
        <v>63000</v>
      </c>
    </row>
    <row r="9" spans="1:6" s="109" customFormat="1" ht="12" customHeight="1">
      <c r="A9" s="152" t="s">
        <v>79</v>
      </c>
      <c r="B9" s="9" t="s">
        <v>173</v>
      </c>
      <c r="C9" s="461">
        <v>50000</v>
      </c>
      <c r="D9" s="461">
        <v>50000</v>
      </c>
      <c r="E9" s="461"/>
      <c r="F9" s="311">
        <f aca="true" t="shared" si="0" ref="F9:F14">SUM(D9:E9)</f>
        <v>50000</v>
      </c>
    </row>
    <row r="10" spans="1:6" s="109" customFormat="1" ht="12" customHeight="1">
      <c r="A10" s="153" t="s">
        <v>80</v>
      </c>
      <c r="B10" s="7" t="s">
        <v>174</v>
      </c>
      <c r="C10" s="462"/>
      <c r="D10" s="462"/>
      <c r="E10" s="462"/>
      <c r="F10" s="312">
        <f t="shared" si="0"/>
        <v>0</v>
      </c>
    </row>
    <row r="11" spans="1:6" s="109" customFormat="1" ht="12" customHeight="1">
      <c r="A11" s="153" t="s">
        <v>81</v>
      </c>
      <c r="B11" s="7" t="s">
        <v>175</v>
      </c>
      <c r="C11" s="462"/>
      <c r="D11" s="462"/>
      <c r="E11" s="462"/>
      <c r="F11" s="312">
        <f t="shared" si="0"/>
        <v>0</v>
      </c>
    </row>
    <row r="12" spans="1:6" s="109" customFormat="1" ht="12" customHeight="1">
      <c r="A12" s="153" t="s">
        <v>82</v>
      </c>
      <c r="B12" s="7" t="s">
        <v>176</v>
      </c>
      <c r="C12" s="462"/>
      <c r="D12" s="462"/>
      <c r="E12" s="462"/>
      <c r="F12" s="312">
        <f t="shared" si="0"/>
        <v>0</v>
      </c>
    </row>
    <row r="13" spans="1:6" s="109" customFormat="1" ht="12" customHeight="1">
      <c r="A13" s="153" t="s">
        <v>104</v>
      </c>
      <c r="B13" s="7" t="s">
        <v>177</v>
      </c>
      <c r="C13" s="462"/>
      <c r="D13" s="462"/>
      <c r="E13" s="462"/>
      <c r="F13" s="312">
        <f t="shared" si="0"/>
        <v>0</v>
      </c>
    </row>
    <row r="14" spans="1:6" s="109" customFormat="1" ht="12" customHeight="1">
      <c r="A14" s="153" t="s">
        <v>83</v>
      </c>
      <c r="B14" s="7" t="s">
        <v>305</v>
      </c>
      <c r="C14" s="462">
        <v>13000</v>
      </c>
      <c r="D14" s="462">
        <v>13000</v>
      </c>
      <c r="E14" s="462"/>
      <c r="F14" s="312">
        <f t="shared" si="0"/>
        <v>13000</v>
      </c>
    </row>
    <row r="15" spans="1:6" s="109" customFormat="1" ht="12" customHeight="1">
      <c r="A15" s="153" t="s">
        <v>84</v>
      </c>
      <c r="B15" s="7" t="s">
        <v>306</v>
      </c>
      <c r="C15" s="462"/>
      <c r="D15" s="462"/>
      <c r="E15" s="462"/>
      <c r="F15" s="312"/>
    </row>
    <row r="16" spans="1:6" s="109" customFormat="1" ht="12" customHeight="1">
      <c r="A16" s="153" t="s">
        <v>94</v>
      </c>
      <c r="B16" s="7" t="s">
        <v>180</v>
      </c>
      <c r="C16" s="462"/>
      <c r="D16" s="462"/>
      <c r="E16" s="462"/>
      <c r="F16" s="312"/>
    </row>
    <row r="17" spans="1:6" s="161" customFormat="1" ht="12" customHeight="1">
      <c r="A17" s="153" t="s">
        <v>95</v>
      </c>
      <c r="B17" s="7" t="s">
        <v>181</v>
      </c>
      <c r="C17" s="462"/>
      <c r="D17" s="462"/>
      <c r="E17" s="462"/>
      <c r="F17" s="312"/>
    </row>
    <row r="18" spans="1:6" s="161" customFormat="1" ht="12" customHeight="1" thickBot="1">
      <c r="A18" s="225" t="s">
        <v>96</v>
      </c>
      <c r="B18" s="226" t="s">
        <v>182</v>
      </c>
      <c r="C18" s="463"/>
      <c r="D18" s="463"/>
      <c r="E18" s="463"/>
      <c r="F18" s="335"/>
    </row>
    <row r="19" spans="1:6" s="109" customFormat="1" ht="12" customHeight="1" thickBot="1">
      <c r="A19" s="211" t="s">
        <v>11</v>
      </c>
      <c r="B19" s="209" t="s">
        <v>307</v>
      </c>
      <c r="C19" s="310">
        <f>SUM(C20:C22)</f>
        <v>0</v>
      </c>
      <c r="D19" s="310">
        <f>SUM(D20:D22)</f>
        <v>0</v>
      </c>
      <c r="E19" s="310">
        <f>SUM(E20:E22)</f>
        <v>0</v>
      </c>
      <c r="F19" s="310">
        <f>SUM(F20:F22)</f>
        <v>0</v>
      </c>
    </row>
    <row r="20" spans="1:6" s="161" customFormat="1" ht="12" customHeight="1">
      <c r="A20" s="153" t="s">
        <v>85</v>
      </c>
      <c r="B20" s="8" t="s">
        <v>148</v>
      </c>
      <c r="C20" s="312"/>
      <c r="D20" s="312"/>
      <c r="E20" s="312"/>
      <c r="F20" s="312"/>
    </row>
    <row r="21" spans="1:6" s="161" customFormat="1" ht="12" customHeight="1">
      <c r="A21" s="153" t="s">
        <v>86</v>
      </c>
      <c r="B21" s="7" t="s">
        <v>308</v>
      </c>
      <c r="C21" s="312"/>
      <c r="D21" s="312"/>
      <c r="E21" s="312"/>
      <c r="F21" s="312"/>
    </row>
    <row r="22" spans="1:6" s="161" customFormat="1" ht="12" customHeight="1">
      <c r="A22" s="153" t="s">
        <v>87</v>
      </c>
      <c r="B22" s="7" t="s">
        <v>309</v>
      </c>
      <c r="C22" s="312"/>
      <c r="D22" s="312"/>
      <c r="E22" s="312"/>
      <c r="F22" s="312"/>
    </row>
    <row r="23" spans="1:6" s="161" customFormat="1" ht="12" customHeight="1" thickBot="1">
      <c r="A23" s="153" t="s">
        <v>88</v>
      </c>
      <c r="B23" s="7" t="s">
        <v>0</v>
      </c>
      <c r="C23" s="312"/>
      <c r="D23" s="312"/>
      <c r="E23" s="312"/>
      <c r="F23" s="312"/>
    </row>
    <row r="24" spans="1:6" s="161" customFormat="1" ht="12" customHeight="1" thickBot="1">
      <c r="A24" s="66" t="s">
        <v>12</v>
      </c>
      <c r="B24" s="59" t="s">
        <v>113</v>
      </c>
      <c r="C24" s="316"/>
      <c r="D24" s="316"/>
      <c r="E24" s="316"/>
      <c r="F24" s="316"/>
    </row>
    <row r="25" spans="1:6" s="161" customFormat="1" ht="12" customHeight="1" thickBot="1">
      <c r="A25" s="66" t="s">
        <v>13</v>
      </c>
      <c r="B25" s="59" t="s">
        <v>310</v>
      </c>
      <c r="C25" s="315">
        <f>+C26+C27</f>
        <v>0</v>
      </c>
      <c r="D25" s="315">
        <f>+D26+D27</f>
        <v>0</v>
      </c>
      <c r="E25" s="315">
        <f>+E26+E27</f>
        <v>0</v>
      </c>
      <c r="F25" s="315">
        <f>+F26+F27</f>
        <v>0</v>
      </c>
    </row>
    <row r="26" spans="1:6" s="161" customFormat="1" ht="12" customHeight="1">
      <c r="A26" s="154" t="s">
        <v>158</v>
      </c>
      <c r="B26" s="155" t="s">
        <v>308</v>
      </c>
      <c r="C26" s="317"/>
      <c r="D26" s="317"/>
      <c r="E26" s="317"/>
      <c r="F26" s="317"/>
    </row>
    <row r="27" spans="1:6" s="161" customFormat="1" ht="12" customHeight="1">
      <c r="A27" s="154" t="s">
        <v>161</v>
      </c>
      <c r="B27" s="156" t="s">
        <v>311</v>
      </c>
      <c r="C27" s="318"/>
      <c r="D27" s="318"/>
      <c r="E27" s="318"/>
      <c r="F27" s="318"/>
    </row>
    <row r="28" spans="1:6" s="161" customFormat="1" ht="12" customHeight="1" thickBot="1">
      <c r="A28" s="153" t="s">
        <v>162</v>
      </c>
      <c r="B28" s="157" t="s">
        <v>312</v>
      </c>
      <c r="C28" s="319"/>
      <c r="D28" s="319"/>
      <c r="E28" s="319"/>
      <c r="F28" s="319"/>
    </row>
    <row r="29" spans="1:6" s="161" customFormat="1" ht="12" customHeight="1" thickBot="1">
      <c r="A29" s="66" t="s">
        <v>14</v>
      </c>
      <c r="B29" s="59" t="s">
        <v>313</v>
      </c>
      <c r="C29" s="315">
        <f>+C30+C31+C32</f>
        <v>0</v>
      </c>
      <c r="D29" s="315">
        <f>+D30+D31+D32</f>
        <v>0</v>
      </c>
      <c r="E29" s="315">
        <f>+E30+E31+E32</f>
        <v>0</v>
      </c>
      <c r="F29" s="315">
        <f>+F30+F31+F32</f>
        <v>0</v>
      </c>
    </row>
    <row r="30" spans="1:6" s="161" customFormat="1" ht="12" customHeight="1">
      <c r="A30" s="154" t="s">
        <v>72</v>
      </c>
      <c r="B30" s="155" t="s">
        <v>187</v>
      </c>
      <c r="C30" s="317"/>
      <c r="D30" s="317"/>
      <c r="E30" s="317"/>
      <c r="F30" s="317"/>
    </row>
    <row r="31" spans="1:6" s="161" customFormat="1" ht="12" customHeight="1">
      <c r="A31" s="154" t="s">
        <v>73</v>
      </c>
      <c r="B31" s="156" t="s">
        <v>188</v>
      </c>
      <c r="C31" s="318"/>
      <c r="D31" s="318"/>
      <c r="E31" s="318"/>
      <c r="F31" s="318"/>
    </row>
    <row r="32" spans="1:6" s="161" customFormat="1" ht="12" customHeight="1" thickBot="1">
      <c r="A32" s="153" t="s">
        <v>74</v>
      </c>
      <c r="B32" s="61" t="s">
        <v>189</v>
      </c>
      <c r="C32" s="319"/>
      <c r="D32" s="319"/>
      <c r="E32" s="319"/>
      <c r="F32" s="319"/>
    </row>
    <row r="33" spans="1:6" s="109" customFormat="1" ht="12" customHeight="1" thickBot="1">
      <c r="A33" s="66" t="s">
        <v>15</v>
      </c>
      <c r="B33" s="59" t="s">
        <v>300</v>
      </c>
      <c r="C33" s="316"/>
      <c r="D33" s="316"/>
      <c r="E33" s="316"/>
      <c r="F33" s="316"/>
    </row>
    <row r="34" spans="1:6" s="109" customFormat="1" ht="12" customHeight="1" thickBot="1">
      <c r="A34" s="66" t="s">
        <v>16</v>
      </c>
      <c r="B34" s="59" t="s">
        <v>314</v>
      </c>
      <c r="C34" s="320"/>
      <c r="D34" s="320"/>
      <c r="E34" s="320"/>
      <c r="F34" s="320"/>
    </row>
    <row r="35" spans="1:6" s="109" customFormat="1" ht="12" customHeight="1" thickBot="1">
      <c r="A35" s="65" t="s">
        <v>17</v>
      </c>
      <c r="B35" s="59" t="s">
        <v>315</v>
      </c>
      <c r="C35" s="321">
        <f>+C8+C19+C24+C25+C29+C33+C34</f>
        <v>63000</v>
      </c>
      <c r="D35" s="321">
        <f>+D8+D19+D24+D25+D29+D33+D34</f>
        <v>63000</v>
      </c>
      <c r="E35" s="321">
        <f>+E8+E19+E24+E25+E29+E33+E34</f>
        <v>0</v>
      </c>
      <c r="F35" s="321">
        <f>+F8+F19+F24+F25+F29+F33+F34</f>
        <v>63000</v>
      </c>
    </row>
    <row r="36" spans="1:6" s="109" customFormat="1" ht="12" customHeight="1" thickBot="1">
      <c r="A36" s="73" t="s">
        <v>18</v>
      </c>
      <c r="B36" s="59" t="s">
        <v>316</v>
      </c>
      <c r="C36" s="321">
        <f>+C37+C38+C39</f>
        <v>295856000</v>
      </c>
      <c r="D36" s="321">
        <f>+D37+D38+D39</f>
        <v>295856000</v>
      </c>
      <c r="E36" s="321">
        <f>+E37+E38+E39</f>
        <v>4977000</v>
      </c>
      <c r="F36" s="321">
        <f>+F37+F38+F39</f>
        <v>300833000</v>
      </c>
    </row>
    <row r="37" spans="1:6" s="109" customFormat="1" ht="12" customHeight="1">
      <c r="A37" s="154" t="s">
        <v>317</v>
      </c>
      <c r="B37" s="155" t="s">
        <v>139</v>
      </c>
      <c r="C37" s="317"/>
      <c r="D37" s="317"/>
      <c r="E37" s="317"/>
      <c r="F37" s="317">
        <f>SUM(D37:E37)</f>
        <v>0</v>
      </c>
    </row>
    <row r="38" spans="1:6" s="109" customFormat="1" ht="12" customHeight="1">
      <c r="A38" s="154" t="s">
        <v>318</v>
      </c>
      <c r="B38" s="156" t="s">
        <v>1</v>
      </c>
      <c r="C38" s="318"/>
      <c r="D38" s="318"/>
      <c r="E38" s="318"/>
      <c r="F38" s="318"/>
    </row>
    <row r="39" spans="1:6" s="161" customFormat="1" ht="12" customHeight="1" thickBot="1">
      <c r="A39" s="153" t="s">
        <v>319</v>
      </c>
      <c r="B39" s="61" t="s">
        <v>320</v>
      </c>
      <c r="C39" s="319">
        <v>295856000</v>
      </c>
      <c r="D39" s="319">
        <v>295856000</v>
      </c>
      <c r="E39" s="319">
        <v>4977000</v>
      </c>
      <c r="F39" s="319">
        <f>SUM(D39:E39)</f>
        <v>300833000</v>
      </c>
    </row>
    <row r="40" spans="1:6" s="161" customFormat="1" ht="15" customHeight="1" thickBot="1">
      <c r="A40" s="73" t="s">
        <v>19</v>
      </c>
      <c r="B40" s="74" t="s">
        <v>321</v>
      </c>
      <c r="C40" s="322">
        <f>+C35+C36</f>
        <v>295919000</v>
      </c>
      <c r="D40" s="322">
        <f>+D35+D36</f>
        <v>295919000</v>
      </c>
      <c r="E40" s="322">
        <f>+E35+E36</f>
        <v>4977000</v>
      </c>
      <c r="F40" s="322">
        <f>+F35+F36</f>
        <v>300896000</v>
      </c>
    </row>
    <row r="41" spans="1:6" s="161" customFormat="1" ht="15" customHeight="1">
      <c r="A41" s="75"/>
      <c r="B41" s="76"/>
      <c r="C41" s="107"/>
      <c r="D41" s="107"/>
      <c r="E41" s="107"/>
      <c r="F41" s="107"/>
    </row>
    <row r="42" spans="1:6" ht="13.5" thickBot="1">
      <c r="A42" s="77"/>
      <c r="B42" s="78"/>
      <c r="C42" s="108"/>
      <c r="D42" s="108"/>
      <c r="E42" s="108"/>
      <c r="F42" s="108"/>
    </row>
    <row r="43" spans="1:6" s="160" customFormat="1" ht="16.5" customHeight="1" thickBot="1">
      <c r="A43" s="586" t="s">
        <v>45</v>
      </c>
      <c r="B43" s="587"/>
      <c r="C43" s="587"/>
      <c r="D43" s="587"/>
      <c r="E43" s="587"/>
      <c r="F43" s="588"/>
    </row>
    <row r="44" spans="1:6" s="162" customFormat="1" ht="12" customHeight="1" thickBot="1">
      <c r="A44" s="66" t="s">
        <v>10</v>
      </c>
      <c r="B44" s="59" t="s">
        <v>322</v>
      </c>
      <c r="C44" s="315">
        <f>SUM(C45:C49)</f>
        <v>289419000</v>
      </c>
      <c r="D44" s="315">
        <f>SUM(D45:D49)</f>
        <v>289419000</v>
      </c>
      <c r="E44" s="315">
        <f>SUM(E45:E49)</f>
        <v>4977000</v>
      </c>
      <c r="F44" s="315">
        <f>SUM(F45:F49)</f>
        <v>294396000</v>
      </c>
    </row>
    <row r="45" spans="1:6" ht="12" customHeight="1">
      <c r="A45" s="153" t="s">
        <v>79</v>
      </c>
      <c r="B45" s="8" t="s">
        <v>40</v>
      </c>
      <c r="C45" s="317">
        <v>152377000</v>
      </c>
      <c r="D45" s="317">
        <v>152377000</v>
      </c>
      <c r="E45" s="317">
        <v>3918000</v>
      </c>
      <c r="F45" s="317">
        <f>SUM(D45:E45)</f>
        <v>156295000</v>
      </c>
    </row>
    <row r="46" spans="1:6" ht="12" customHeight="1">
      <c r="A46" s="153" t="s">
        <v>80</v>
      </c>
      <c r="B46" s="7" t="s">
        <v>122</v>
      </c>
      <c r="C46" s="317">
        <v>46657000</v>
      </c>
      <c r="D46" s="323">
        <v>46657000</v>
      </c>
      <c r="E46" s="323">
        <v>1059000</v>
      </c>
      <c r="F46" s="317">
        <f>SUM(D46:E46)</f>
        <v>47716000</v>
      </c>
    </row>
    <row r="47" spans="1:6" ht="12" customHeight="1">
      <c r="A47" s="153" t="s">
        <v>81</v>
      </c>
      <c r="B47" s="7" t="s">
        <v>103</v>
      </c>
      <c r="C47" s="317">
        <v>90385000</v>
      </c>
      <c r="D47" s="323">
        <v>90385000</v>
      </c>
      <c r="E47" s="323"/>
      <c r="F47" s="317">
        <f>SUM(D47:E47)</f>
        <v>90385000</v>
      </c>
    </row>
    <row r="48" spans="1:6" ht="12" customHeight="1">
      <c r="A48" s="153" t="s">
        <v>82</v>
      </c>
      <c r="B48" s="7" t="s">
        <v>123</v>
      </c>
      <c r="C48" s="323"/>
      <c r="D48" s="323"/>
      <c r="E48" s="323"/>
      <c r="F48" s="323"/>
    </row>
    <row r="49" spans="1:6" ht="12" customHeight="1" thickBot="1">
      <c r="A49" s="153" t="s">
        <v>104</v>
      </c>
      <c r="B49" s="7" t="s">
        <v>124</v>
      </c>
      <c r="C49" s="323"/>
      <c r="D49" s="323"/>
      <c r="E49" s="323"/>
      <c r="F49" s="323"/>
    </row>
    <row r="50" spans="1:6" ht="12" customHeight="1" thickBot="1">
      <c r="A50" s="66" t="s">
        <v>11</v>
      </c>
      <c r="B50" s="59" t="s">
        <v>323</v>
      </c>
      <c r="C50" s="315">
        <f>SUM(C51:C53)</f>
        <v>6500000</v>
      </c>
      <c r="D50" s="315">
        <f>SUM(D51:D53)</f>
        <v>6500000</v>
      </c>
      <c r="E50" s="315">
        <f>SUM(E51:E53)</f>
        <v>0</v>
      </c>
      <c r="F50" s="315">
        <f>SUM(F51:F53)</f>
        <v>6500000</v>
      </c>
    </row>
    <row r="51" spans="1:6" s="162" customFormat="1" ht="12" customHeight="1">
      <c r="A51" s="153" t="s">
        <v>85</v>
      </c>
      <c r="B51" s="8" t="s">
        <v>136</v>
      </c>
      <c r="C51" s="317">
        <v>6500000</v>
      </c>
      <c r="D51" s="317">
        <v>6500000</v>
      </c>
      <c r="E51" s="317"/>
      <c r="F51" s="317">
        <f>SUM(D51:E51)</f>
        <v>6500000</v>
      </c>
    </row>
    <row r="52" spans="1:6" ht="12" customHeight="1">
      <c r="A52" s="153" t="s">
        <v>86</v>
      </c>
      <c r="B52" s="7" t="s">
        <v>126</v>
      </c>
      <c r="C52" s="323"/>
      <c r="D52" s="323"/>
      <c r="E52" s="323"/>
      <c r="F52" s="323"/>
    </row>
    <row r="53" spans="1:6" ht="12" customHeight="1">
      <c r="A53" s="153" t="s">
        <v>87</v>
      </c>
      <c r="B53" s="7" t="s">
        <v>46</v>
      </c>
      <c r="C53" s="323"/>
      <c r="D53" s="323"/>
      <c r="E53" s="323"/>
      <c r="F53" s="323"/>
    </row>
    <row r="54" spans="1:6" ht="12" customHeight="1" thickBot="1">
      <c r="A54" s="153" t="s">
        <v>88</v>
      </c>
      <c r="B54" s="7" t="s">
        <v>2</v>
      </c>
      <c r="C54" s="323"/>
      <c r="D54" s="323"/>
      <c r="E54" s="323"/>
      <c r="F54" s="323"/>
    </row>
    <row r="55" spans="1:6" ht="15" customHeight="1" thickBot="1">
      <c r="A55" s="66" t="s">
        <v>12</v>
      </c>
      <c r="B55" s="79" t="s">
        <v>324</v>
      </c>
      <c r="C55" s="324">
        <f>+C44+C50</f>
        <v>295919000</v>
      </c>
      <c r="D55" s="324">
        <f>+D44+D50</f>
        <v>295919000</v>
      </c>
      <c r="E55" s="324">
        <f>+E44+E50</f>
        <v>4977000</v>
      </c>
      <c r="F55" s="324">
        <f>+F44+F50</f>
        <v>300896000</v>
      </c>
    </row>
    <row r="56" spans="3:6" ht="13.5" thickBot="1">
      <c r="C56" s="325"/>
      <c r="D56" s="325"/>
      <c r="E56" s="325"/>
      <c r="F56" s="325"/>
    </row>
    <row r="57" spans="1:6" ht="15" customHeight="1" thickBot="1">
      <c r="A57" s="82" t="s">
        <v>133</v>
      </c>
      <c r="B57" s="83"/>
      <c r="C57" s="58">
        <v>42</v>
      </c>
      <c r="D57" s="58">
        <v>42</v>
      </c>
      <c r="E57" s="58"/>
      <c r="F57" s="58">
        <v>42</v>
      </c>
    </row>
    <row r="58" spans="1:6" ht="14.25" customHeight="1" thickBot="1">
      <c r="A58" s="82" t="s">
        <v>134</v>
      </c>
      <c r="B58" s="83"/>
      <c r="C58" s="58"/>
      <c r="D58" s="58"/>
      <c r="E58" s="58"/>
      <c r="F58" s="58"/>
    </row>
  </sheetData>
  <sheetProtection formatCells="0"/>
  <mergeCells count="7">
    <mergeCell ref="A43:F43"/>
    <mergeCell ref="B1:F1"/>
    <mergeCell ref="C2:F2"/>
    <mergeCell ref="C3:F3"/>
    <mergeCell ref="B5:F5"/>
    <mergeCell ref="C6:F6"/>
    <mergeCell ref="A7:F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view="pageBreakPreview" zoomScale="160" zoomScaleSheetLayoutView="160" zoomScalePageLayoutView="0" workbookViewId="0" topLeftCell="A1">
      <selection activeCell="A1" sqref="A1:F1"/>
    </sheetView>
  </sheetViews>
  <sheetFormatPr defaultColWidth="9.00390625" defaultRowHeight="12.75"/>
  <cols>
    <col min="1" max="1" width="13.875" style="80" customWidth="1"/>
    <col min="2" max="2" width="51.125" style="81" customWidth="1"/>
    <col min="3" max="3" width="11.50390625" style="208" customWidth="1"/>
    <col min="4" max="4" width="11.125" style="208" customWidth="1"/>
    <col min="5" max="5" width="10.375" style="208" customWidth="1"/>
    <col min="6" max="6" width="11.375" style="208" customWidth="1"/>
    <col min="7" max="16384" width="9.375" style="81" customWidth="1"/>
  </cols>
  <sheetData>
    <row r="1" spans="1:6" ht="12.75">
      <c r="A1" s="599" t="s">
        <v>736</v>
      </c>
      <c r="B1" s="599"/>
      <c r="C1" s="599"/>
      <c r="D1" s="599"/>
      <c r="E1" s="599"/>
      <c r="F1" s="599"/>
    </row>
    <row r="2" spans="1:6" s="69" customFormat="1" ht="16.5" thickBot="1">
      <c r="A2" s="608" t="s">
        <v>606</v>
      </c>
      <c r="B2" s="608"/>
      <c r="C2" s="608"/>
      <c r="D2" s="608"/>
      <c r="E2" s="608"/>
      <c r="F2" s="608"/>
    </row>
    <row r="3" spans="1:6" s="158" customFormat="1" ht="35.25" customHeight="1">
      <c r="A3" s="203" t="s">
        <v>131</v>
      </c>
      <c r="B3" s="105" t="s">
        <v>393</v>
      </c>
      <c r="C3" s="600" t="s">
        <v>391</v>
      </c>
      <c r="D3" s="600"/>
      <c r="E3" s="600"/>
      <c r="F3" s="601"/>
    </row>
    <row r="4" spans="1:6" s="158" customFormat="1" ht="24.75" thickBot="1">
      <c r="A4" s="204" t="s">
        <v>130</v>
      </c>
      <c r="B4" s="106" t="s">
        <v>303</v>
      </c>
      <c r="C4" s="169" t="s">
        <v>478</v>
      </c>
      <c r="D4" s="168" t="s">
        <v>476</v>
      </c>
      <c r="E4" s="168" t="s">
        <v>477</v>
      </c>
      <c r="F4" s="169" t="s">
        <v>476</v>
      </c>
    </row>
    <row r="5" spans="1:6" s="159" customFormat="1" ht="15.75" customHeight="1" thickBot="1">
      <c r="A5" s="607" t="s">
        <v>456</v>
      </c>
      <c r="B5" s="607"/>
      <c r="C5" s="607"/>
      <c r="D5" s="607"/>
      <c r="E5" s="607"/>
      <c r="F5" s="607"/>
    </row>
    <row r="6" spans="1:6" ht="13.5" thickBot="1">
      <c r="A6" s="120" t="s">
        <v>132</v>
      </c>
      <c r="B6" s="71" t="s">
        <v>43</v>
      </c>
      <c r="C6" s="609" t="s">
        <v>417</v>
      </c>
      <c r="D6" s="610"/>
      <c r="E6" s="610"/>
      <c r="F6" s="611"/>
    </row>
    <row r="7" spans="1:6" s="160" customFormat="1" ht="15.75" customHeight="1" thickBot="1">
      <c r="A7" s="586" t="s">
        <v>44</v>
      </c>
      <c r="B7" s="587"/>
      <c r="C7" s="587"/>
      <c r="D7" s="587"/>
      <c r="E7" s="587"/>
      <c r="F7" s="588"/>
    </row>
    <row r="8" spans="1:6" s="109" customFormat="1" ht="12" customHeight="1" thickBot="1">
      <c r="A8" s="219" t="s">
        <v>10</v>
      </c>
      <c r="B8" s="220" t="s">
        <v>304</v>
      </c>
      <c r="C8" s="326"/>
      <c r="D8" s="315">
        <f>SUM(D9:D18)</f>
        <v>0</v>
      </c>
      <c r="E8" s="315">
        <f>SUM(E9:E18)</f>
        <v>0</v>
      </c>
      <c r="F8" s="315">
        <f>SUM(F9:F18)</f>
        <v>0</v>
      </c>
    </row>
    <row r="9" spans="1:6" s="109" customFormat="1" ht="12" customHeight="1">
      <c r="A9" s="152" t="s">
        <v>79</v>
      </c>
      <c r="B9" s="237" t="s">
        <v>173</v>
      </c>
      <c r="C9" s="327"/>
      <c r="D9" s="327"/>
      <c r="E9" s="311"/>
      <c r="F9" s="311"/>
    </row>
    <row r="10" spans="1:6" s="109" customFormat="1" ht="12" customHeight="1">
      <c r="A10" s="153" t="s">
        <v>80</v>
      </c>
      <c r="B10" s="238" t="s">
        <v>174</v>
      </c>
      <c r="C10" s="328"/>
      <c r="D10" s="328"/>
      <c r="E10" s="312"/>
      <c r="F10" s="312"/>
    </row>
    <row r="11" spans="1:6" s="109" customFormat="1" ht="12" customHeight="1">
      <c r="A11" s="153" t="s">
        <v>81</v>
      </c>
      <c r="B11" s="238" t="s">
        <v>175</v>
      </c>
      <c r="C11" s="328"/>
      <c r="D11" s="328"/>
      <c r="E11" s="312"/>
      <c r="F11" s="312"/>
    </row>
    <row r="12" spans="1:6" s="109" customFormat="1" ht="12" customHeight="1">
      <c r="A12" s="153" t="s">
        <v>82</v>
      </c>
      <c r="B12" s="238" t="s">
        <v>176</v>
      </c>
      <c r="C12" s="328"/>
      <c r="D12" s="328"/>
      <c r="E12" s="312"/>
      <c r="F12" s="312"/>
    </row>
    <row r="13" spans="1:6" s="109" customFormat="1" ht="12" customHeight="1">
      <c r="A13" s="153" t="s">
        <v>104</v>
      </c>
      <c r="B13" s="238" t="s">
        <v>177</v>
      </c>
      <c r="C13" s="328"/>
      <c r="D13" s="328"/>
      <c r="E13" s="312"/>
      <c r="F13" s="312"/>
    </row>
    <row r="14" spans="1:6" s="109" customFormat="1" ht="12" customHeight="1">
      <c r="A14" s="153" t="s">
        <v>83</v>
      </c>
      <c r="B14" s="238" t="s">
        <v>305</v>
      </c>
      <c r="C14" s="328"/>
      <c r="D14" s="328"/>
      <c r="E14" s="312"/>
      <c r="F14" s="312"/>
    </row>
    <row r="15" spans="1:6" s="109" customFormat="1" ht="12" customHeight="1">
      <c r="A15" s="153" t="s">
        <v>84</v>
      </c>
      <c r="B15" s="238" t="s">
        <v>306</v>
      </c>
      <c r="C15" s="328"/>
      <c r="D15" s="328"/>
      <c r="E15" s="312"/>
      <c r="F15" s="312"/>
    </row>
    <row r="16" spans="1:6" s="109" customFormat="1" ht="12" customHeight="1">
      <c r="A16" s="153" t="s">
        <v>94</v>
      </c>
      <c r="B16" s="238" t="s">
        <v>180</v>
      </c>
      <c r="C16" s="328"/>
      <c r="D16" s="329"/>
      <c r="E16" s="313"/>
      <c r="F16" s="313"/>
    </row>
    <row r="17" spans="1:6" s="161" customFormat="1" ht="12" customHeight="1">
      <c r="A17" s="153" t="s">
        <v>95</v>
      </c>
      <c r="B17" s="238" t="s">
        <v>181</v>
      </c>
      <c r="C17" s="328"/>
      <c r="D17" s="328"/>
      <c r="E17" s="312"/>
      <c r="F17" s="312"/>
    </row>
    <row r="18" spans="1:6" s="161" customFormat="1" ht="12" customHeight="1" thickBot="1">
      <c r="A18" s="225" t="s">
        <v>96</v>
      </c>
      <c r="B18" s="239" t="s">
        <v>182</v>
      </c>
      <c r="C18" s="330"/>
      <c r="D18" s="331"/>
      <c r="E18" s="314"/>
      <c r="F18" s="314"/>
    </row>
    <row r="19" spans="1:6" s="109" customFormat="1" ht="12" customHeight="1" thickBot="1">
      <c r="A19" s="211" t="s">
        <v>11</v>
      </c>
      <c r="B19" s="209" t="s">
        <v>307</v>
      </c>
      <c r="C19" s="332"/>
      <c r="D19" s="315">
        <v>0</v>
      </c>
      <c r="E19" s="315">
        <f>SUM(E20:E22)</f>
        <v>0</v>
      </c>
      <c r="F19" s="315">
        <f>SUM(F20:F22)</f>
        <v>0</v>
      </c>
    </row>
    <row r="20" spans="1:6" s="161" customFormat="1" ht="12" customHeight="1">
      <c r="A20" s="152" t="s">
        <v>85</v>
      </c>
      <c r="B20" s="237" t="s">
        <v>148</v>
      </c>
      <c r="C20" s="327"/>
      <c r="D20" s="312"/>
      <c r="E20" s="312"/>
      <c r="F20" s="312"/>
    </row>
    <row r="21" spans="1:6" s="161" customFormat="1" ht="12" customHeight="1">
      <c r="A21" s="153" t="s">
        <v>86</v>
      </c>
      <c r="B21" s="238" t="s">
        <v>308</v>
      </c>
      <c r="C21" s="328"/>
      <c r="D21" s="312"/>
      <c r="E21" s="312"/>
      <c r="F21" s="312"/>
    </row>
    <row r="22" spans="1:6" s="161" customFormat="1" ht="12" customHeight="1">
      <c r="A22" s="153" t="s">
        <v>87</v>
      </c>
      <c r="B22" s="238" t="s">
        <v>309</v>
      </c>
      <c r="C22" s="328"/>
      <c r="D22" s="312"/>
      <c r="E22" s="312"/>
      <c r="F22" s="312"/>
    </row>
    <row r="23" spans="1:6" s="161" customFormat="1" ht="12" customHeight="1" thickBot="1">
      <c r="A23" s="153" t="s">
        <v>88</v>
      </c>
      <c r="B23" s="238" t="s">
        <v>0</v>
      </c>
      <c r="C23" s="328"/>
      <c r="D23" s="312"/>
      <c r="E23" s="312"/>
      <c r="F23" s="312"/>
    </row>
    <row r="24" spans="1:6" s="161" customFormat="1" ht="12" customHeight="1" thickBot="1">
      <c r="A24" s="66" t="s">
        <v>12</v>
      </c>
      <c r="B24" s="59" t="s">
        <v>113</v>
      </c>
      <c r="C24" s="311"/>
      <c r="D24" s="316">
        <v>0</v>
      </c>
      <c r="E24" s="316"/>
      <c r="F24" s="316"/>
    </row>
    <row r="25" spans="1:6" s="161" customFormat="1" ht="12" customHeight="1" thickBot="1">
      <c r="A25" s="66" t="s">
        <v>13</v>
      </c>
      <c r="B25" s="59" t="s">
        <v>310</v>
      </c>
      <c r="C25" s="311"/>
      <c r="D25" s="315">
        <f>+D26+D27</f>
        <v>0</v>
      </c>
      <c r="E25" s="315">
        <f>+E26+E27</f>
        <v>0</v>
      </c>
      <c r="F25" s="315">
        <f>+F26+F27</f>
        <v>0</v>
      </c>
    </row>
    <row r="26" spans="1:6" s="161" customFormat="1" ht="12" customHeight="1">
      <c r="A26" s="152" t="s">
        <v>158</v>
      </c>
      <c r="B26" s="237" t="s">
        <v>308</v>
      </c>
      <c r="C26" s="327"/>
      <c r="D26" s="317"/>
      <c r="E26" s="317"/>
      <c r="F26" s="317"/>
    </row>
    <row r="27" spans="1:6" s="161" customFormat="1" ht="12" customHeight="1">
      <c r="A27" s="153" t="s">
        <v>161</v>
      </c>
      <c r="B27" s="238" t="s">
        <v>311</v>
      </c>
      <c r="C27" s="328"/>
      <c r="D27" s="318"/>
      <c r="E27" s="318"/>
      <c r="F27" s="318"/>
    </row>
    <row r="28" spans="1:6" s="161" customFormat="1" ht="12" customHeight="1" thickBot="1">
      <c r="A28" s="153" t="s">
        <v>162</v>
      </c>
      <c r="B28" s="238" t="s">
        <v>312</v>
      </c>
      <c r="C28" s="328"/>
      <c r="D28" s="319"/>
      <c r="E28" s="319"/>
      <c r="F28" s="319"/>
    </row>
    <row r="29" spans="1:6" s="161" customFormat="1" ht="12" customHeight="1" thickBot="1">
      <c r="A29" s="66" t="s">
        <v>14</v>
      </c>
      <c r="B29" s="59" t="s">
        <v>313</v>
      </c>
      <c r="C29" s="311"/>
      <c r="D29" s="315">
        <f>+D30+D31+D32</f>
        <v>0</v>
      </c>
      <c r="E29" s="315">
        <f>+E30+E31+E32</f>
        <v>0</v>
      </c>
      <c r="F29" s="315">
        <f>+F30+F31+F32</f>
        <v>0</v>
      </c>
    </row>
    <row r="30" spans="1:6" s="161" customFormat="1" ht="12" customHeight="1">
      <c r="A30" s="152" t="s">
        <v>72</v>
      </c>
      <c r="B30" s="237" t="s">
        <v>187</v>
      </c>
      <c r="C30" s="327"/>
      <c r="D30" s="317"/>
      <c r="E30" s="317"/>
      <c r="F30" s="317"/>
    </row>
    <row r="31" spans="1:6" s="161" customFormat="1" ht="12" customHeight="1">
      <c r="A31" s="153" t="s">
        <v>73</v>
      </c>
      <c r="B31" s="238" t="s">
        <v>188</v>
      </c>
      <c r="C31" s="328"/>
      <c r="D31" s="318"/>
      <c r="E31" s="318"/>
      <c r="F31" s="318"/>
    </row>
    <row r="32" spans="1:6" s="161" customFormat="1" ht="12" customHeight="1" thickBot="1">
      <c r="A32" s="153" t="s">
        <v>74</v>
      </c>
      <c r="B32" s="238" t="s">
        <v>189</v>
      </c>
      <c r="C32" s="328"/>
      <c r="D32" s="319"/>
      <c r="E32" s="319"/>
      <c r="F32" s="319"/>
    </row>
    <row r="33" spans="1:6" s="109" customFormat="1" ht="12" customHeight="1" thickBot="1">
      <c r="A33" s="66" t="s">
        <v>15</v>
      </c>
      <c r="B33" s="59" t="s">
        <v>300</v>
      </c>
      <c r="C33" s="311"/>
      <c r="D33" s="316"/>
      <c r="E33" s="316"/>
      <c r="F33" s="316"/>
    </row>
    <row r="34" spans="1:6" s="109" customFormat="1" ht="12" customHeight="1" thickBot="1">
      <c r="A34" s="66" t="s">
        <v>16</v>
      </c>
      <c r="B34" s="59" t="s">
        <v>314</v>
      </c>
      <c r="C34" s="311"/>
      <c r="D34" s="320"/>
      <c r="E34" s="320"/>
      <c r="F34" s="320"/>
    </row>
    <row r="35" spans="1:6" s="109" customFormat="1" ht="12" customHeight="1" thickBot="1">
      <c r="A35" s="65" t="s">
        <v>17</v>
      </c>
      <c r="B35" s="59" t="s">
        <v>315</v>
      </c>
      <c r="C35" s="311"/>
      <c r="D35" s="321"/>
      <c r="E35" s="321">
        <f>+E8+E19+E24+E25+E29+E33+E34</f>
        <v>0</v>
      </c>
      <c r="F35" s="321">
        <f>+F8+F19+F24+F25+F29+F33+F34</f>
        <v>0</v>
      </c>
    </row>
    <row r="36" spans="1:6" s="109" customFormat="1" ht="12" customHeight="1" thickBot="1">
      <c r="A36" s="212" t="s">
        <v>18</v>
      </c>
      <c r="B36" s="59" t="s">
        <v>316</v>
      </c>
      <c r="C36" s="311">
        <v>118131000</v>
      </c>
      <c r="D36" s="321">
        <f>+D37+D38+D39</f>
        <v>118131000</v>
      </c>
      <c r="E36" s="321">
        <f>+E37+E38+E39</f>
        <v>0</v>
      </c>
      <c r="F36" s="321">
        <f>+F37+F38+F39</f>
        <v>118131000</v>
      </c>
    </row>
    <row r="37" spans="1:6" s="109" customFormat="1" ht="12" customHeight="1">
      <c r="A37" s="152" t="s">
        <v>317</v>
      </c>
      <c r="B37" s="237" t="s">
        <v>139</v>
      </c>
      <c r="C37" s="327"/>
      <c r="D37" s="317"/>
      <c r="E37" s="317"/>
      <c r="F37" s="317"/>
    </row>
    <row r="38" spans="1:6" s="109" customFormat="1" ht="12" customHeight="1">
      <c r="A38" s="153" t="s">
        <v>318</v>
      </c>
      <c r="B38" s="238" t="s">
        <v>1</v>
      </c>
      <c r="C38" s="328"/>
      <c r="D38" s="318"/>
      <c r="E38" s="318"/>
      <c r="F38" s="318"/>
    </row>
    <row r="39" spans="1:6" s="161" customFormat="1" ht="12" customHeight="1" thickBot="1">
      <c r="A39" s="153" t="s">
        <v>319</v>
      </c>
      <c r="B39" s="238" t="s">
        <v>320</v>
      </c>
      <c r="C39" s="328">
        <v>118131000</v>
      </c>
      <c r="D39" s="319">
        <v>118131000</v>
      </c>
      <c r="E39" s="319"/>
      <c r="F39" s="319">
        <v>118131000</v>
      </c>
    </row>
    <row r="40" spans="1:6" s="161" customFormat="1" ht="15" customHeight="1" thickBot="1">
      <c r="A40" s="212" t="s">
        <v>19</v>
      </c>
      <c r="B40" s="241" t="s">
        <v>321</v>
      </c>
      <c r="C40" s="322">
        <f>+C35+C36</f>
        <v>118131000</v>
      </c>
      <c r="D40" s="322">
        <f>+D35+D36</f>
        <v>118131000</v>
      </c>
      <c r="E40" s="322">
        <f>+E35+E36</f>
        <v>0</v>
      </c>
      <c r="F40" s="322">
        <f>+F35+F36</f>
        <v>118131000</v>
      </c>
    </row>
    <row r="41" spans="1:6" s="161" customFormat="1" ht="15" customHeight="1">
      <c r="A41" s="75"/>
      <c r="B41" s="76"/>
      <c r="C41" s="205"/>
      <c r="D41" s="206"/>
      <c r="E41" s="206"/>
      <c r="F41" s="206"/>
    </row>
    <row r="42" spans="1:3" ht="13.5" thickBot="1">
      <c r="A42" s="77"/>
      <c r="B42" s="78"/>
      <c r="C42" s="207"/>
    </row>
    <row r="43" spans="1:6" s="160" customFormat="1" ht="16.5" customHeight="1" thickBot="1">
      <c r="A43" s="586" t="s">
        <v>45</v>
      </c>
      <c r="B43" s="587"/>
      <c r="C43" s="587"/>
      <c r="D43" s="587"/>
      <c r="E43" s="587"/>
      <c r="F43" s="588"/>
    </row>
    <row r="44" spans="1:6" s="162" customFormat="1" ht="12" customHeight="1" thickBot="1">
      <c r="A44" s="227" t="s">
        <v>10</v>
      </c>
      <c r="B44" s="228" t="s">
        <v>322</v>
      </c>
      <c r="C44" s="315">
        <f>SUM(C45:C49)</f>
        <v>118131000</v>
      </c>
      <c r="D44" s="315">
        <f>SUM(D45:D49)</f>
        <v>118131000</v>
      </c>
      <c r="E44" s="315">
        <f>SUM(E45:E49)</f>
        <v>0</v>
      </c>
      <c r="F44" s="315">
        <f>SUM(F45:F49)</f>
        <v>118131000</v>
      </c>
    </row>
    <row r="45" spans="1:6" ht="12" customHeight="1">
      <c r="A45" s="152" t="s">
        <v>79</v>
      </c>
      <c r="B45" s="9" t="s">
        <v>40</v>
      </c>
      <c r="C45" s="311">
        <v>82232000</v>
      </c>
      <c r="D45" s="333">
        <v>82232000</v>
      </c>
      <c r="E45" s="317"/>
      <c r="F45" s="317">
        <v>82232000</v>
      </c>
    </row>
    <row r="46" spans="1:6" ht="12" customHeight="1">
      <c r="A46" s="153" t="s">
        <v>80</v>
      </c>
      <c r="B46" s="7" t="s">
        <v>122</v>
      </c>
      <c r="C46" s="312">
        <v>24647000</v>
      </c>
      <c r="D46" s="334">
        <v>24647000</v>
      </c>
      <c r="E46" s="323"/>
      <c r="F46" s="323">
        <v>24647000</v>
      </c>
    </row>
    <row r="47" spans="1:6" ht="12" customHeight="1">
      <c r="A47" s="153" t="s">
        <v>81</v>
      </c>
      <c r="B47" s="7" t="s">
        <v>103</v>
      </c>
      <c r="C47" s="312">
        <v>11252000</v>
      </c>
      <c r="D47" s="334">
        <v>11252000</v>
      </c>
      <c r="E47" s="323"/>
      <c r="F47" s="323">
        <v>11252000</v>
      </c>
    </row>
    <row r="48" spans="1:6" ht="12" customHeight="1">
      <c r="A48" s="153" t="s">
        <v>82</v>
      </c>
      <c r="B48" s="7" t="s">
        <v>123</v>
      </c>
      <c r="C48" s="312"/>
      <c r="D48" s="334"/>
      <c r="E48" s="323"/>
      <c r="F48" s="323"/>
    </row>
    <row r="49" spans="1:6" ht="12" customHeight="1" thickBot="1">
      <c r="A49" s="225" t="s">
        <v>104</v>
      </c>
      <c r="B49" s="226" t="s">
        <v>124</v>
      </c>
      <c r="C49" s="335"/>
      <c r="D49" s="334"/>
      <c r="E49" s="323"/>
      <c r="F49" s="323"/>
    </row>
    <row r="50" spans="1:6" ht="12" customHeight="1" thickBot="1">
      <c r="A50" s="223" t="s">
        <v>11</v>
      </c>
      <c r="B50" s="224" t="s">
        <v>323</v>
      </c>
      <c r="C50" s="315">
        <f>SUM(C51:C53)</f>
        <v>0</v>
      </c>
      <c r="D50" s="315">
        <f>SUM(D51:D53)</f>
        <v>0</v>
      </c>
      <c r="E50" s="315">
        <f>SUM(E51:E53)</f>
        <v>0</v>
      </c>
      <c r="F50" s="315">
        <f>SUM(F51:F53)</f>
        <v>0</v>
      </c>
    </row>
    <row r="51" spans="1:6" s="162" customFormat="1" ht="12" customHeight="1">
      <c r="A51" s="152" t="s">
        <v>85</v>
      </c>
      <c r="B51" s="9" t="s">
        <v>136</v>
      </c>
      <c r="C51" s="311"/>
      <c r="D51" s="317">
        <v>0</v>
      </c>
      <c r="E51" s="317"/>
      <c r="F51" s="317"/>
    </row>
    <row r="52" spans="1:6" ht="12" customHeight="1">
      <c r="A52" s="153" t="s">
        <v>86</v>
      </c>
      <c r="B52" s="7" t="s">
        <v>126</v>
      </c>
      <c r="C52" s="312"/>
      <c r="D52" s="323">
        <v>0</v>
      </c>
      <c r="E52" s="323"/>
      <c r="F52" s="323"/>
    </row>
    <row r="53" spans="1:6" ht="12" customHeight="1">
      <c r="A53" s="153" t="s">
        <v>87</v>
      </c>
      <c r="B53" s="7" t="s">
        <v>46</v>
      </c>
      <c r="C53" s="312"/>
      <c r="D53" s="323">
        <v>0</v>
      </c>
      <c r="E53" s="323"/>
      <c r="F53" s="323"/>
    </row>
    <row r="54" spans="1:6" ht="12" customHeight="1" thickBot="1">
      <c r="A54" s="153" t="s">
        <v>88</v>
      </c>
      <c r="B54" s="7" t="s">
        <v>2</v>
      </c>
      <c r="C54" s="312"/>
      <c r="D54" s="323">
        <v>0</v>
      </c>
      <c r="E54" s="323"/>
      <c r="F54" s="323"/>
    </row>
    <row r="55" spans="1:6" ht="15" customHeight="1" thickBot="1">
      <c r="A55" s="66" t="s">
        <v>12</v>
      </c>
      <c r="B55" s="240" t="s">
        <v>324</v>
      </c>
      <c r="C55" s="324">
        <f>+C44+C50</f>
        <v>118131000</v>
      </c>
      <c r="D55" s="324">
        <f>+D44+D50</f>
        <v>118131000</v>
      </c>
      <c r="E55" s="324">
        <f>+E44+E50</f>
        <v>0</v>
      </c>
      <c r="F55" s="324">
        <f>+F44+F50</f>
        <v>118131000</v>
      </c>
    </row>
    <row r="56" spans="3:6" ht="13.5" thickBot="1">
      <c r="C56" s="325"/>
      <c r="D56" s="325"/>
      <c r="E56" s="325"/>
      <c r="F56" s="325"/>
    </row>
    <row r="57" spans="1:6" ht="15" customHeight="1" thickBot="1">
      <c r="A57" s="82" t="s">
        <v>133</v>
      </c>
      <c r="B57" s="83"/>
      <c r="C57" s="58">
        <v>26</v>
      </c>
      <c r="D57" s="58">
        <v>26</v>
      </c>
      <c r="E57" s="58"/>
      <c r="F57" s="58"/>
    </row>
    <row r="58" spans="1:6" ht="14.25" customHeight="1" thickBot="1">
      <c r="A58" s="82" t="s">
        <v>134</v>
      </c>
      <c r="B58" s="83"/>
      <c r="C58" s="58"/>
      <c r="D58" s="58"/>
      <c r="E58" s="58"/>
      <c r="F58" s="58"/>
    </row>
  </sheetData>
  <sheetProtection selectLockedCells="1" selectUnlockedCells="1"/>
  <mergeCells count="7">
    <mergeCell ref="A1:F1"/>
    <mergeCell ref="A5:F5"/>
    <mergeCell ref="A7:F7"/>
    <mergeCell ref="A43:F43"/>
    <mergeCell ref="C3:F3"/>
    <mergeCell ref="A2:F2"/>
    <mergeCell ref="C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view="pageBreakPreview" zoomScale="160" zoomScaleSheetLayoutView="160" zoomScalePageLayoutView="0" workbookViewId="0" topLeftCell="A1">
      <selection activeCell="A1" sqref="A1:F1"/>
    </sheetView>
  </sheetViews>
  <sheetFormatPr defaultColWidth="9.00390625" defaultRowHeight="12.75"/>
  <cols>
    <col min="1" max="1" width="13.875" style="80" customWidth="1"/>
    <col min="2" max="2" width="51.50390625" style="81" customWidth="1"/>
    <col min="3" max="3" width="11.125" style="208" customWidth="1"/>
    <col min="4" max="4" width="11.875" style="208" customWidth="1"/>
    <col min="5" max="5" width="10.625" style="208" customWidth="1"/>
    <col min="6" max="6" width="12.50390625" style="208" customWidth="1"/>
    <col min="7" max="16384" width="9.375" style="81" customWidth="1"/>
  </cols>
  <sheetData>
    <row r="1" spans="1:6" ht="12.75">
      <c r="A1" s="599" t="s">
        <v>737</v>
      </c>
      <c r="B1" s="599"/>
      <c r="C1" s="599"/>
      <c r="D1" s="599"/>
      <c r="E1" s="599"/>
      <c r="F1" s="599"/>
    </row>
    <row r="2" spans="1:6" s="69" customFormat="1" ht="21" customHeight="1" thickBot="1">
      <c r="A2" s="608" t="s">
        <v>607</v>
      </c>
      <c r="B2" s="608"/>
      <c r="C2" s="608"/>
      <c r="D2" s="608"/>
      <c r="E2" s="608"/>
      <c r="F2" s="608"/>
    </row>
    <row r="3" spans="1:6" s="158" customFormat="1" ht="37.5" customHeight="1">
      <c r="A3" s="203" t="s">
        <v>131</v>
      </c>
      <c r="B3" s="105" t="s">
        <v>338</v>
      </c>
      <c r="C3" s="600" t="s">
        <v>395</v>
      </c>
      <c r="D3" s="600"/>
      <c r="E3" s="600"/>
      <c r="F3" s="601"/>
    </row>
    <row r="4" spans="1:6" s="158" customFormat="1" ht="30.75" customHeight="1" thickBot="1">
      <c r="A4" s="204" t="s">
        <v>130</v>
      </c>
      <c r="B4" s="106" t="s">
        <v>303</v>
      </c>
      <c r="C4" s="169" t="s">
        <v>478</v>
      </c>
      <c r="D4" s="168" t="s">
        <v>476</v>
      </c>
      <c r="E4" s="168" t="s">
        <v>477</v>
      </c>
      <c r="F4" s="169" t="s">
        <v>476</v>
      </c>
    </row>
    <row r="5" spans="1:6" s="159" customFormat="1" ht="15.75" customHeight="1" thickBot="1">
      <c r="A5" s="607" t="s">
        <v>456</v>
      </c>
      <c r="B5" s="607"/>
      <c r="C5" s="607"/>
      <c r="D5" s="607"/>
      <c r="E5" s="607"/>
      <c r="F5" s="607"/>
    </row>
    <row r="6" spans="1:6" ht="13.5" thickBot="1">
      <c r="A6" s="120" t="s">
        <v>132</v>
      </c>
      <c r="B6" s="71" t="s">
        <v>43</v>
      </c>
      <c r="C6" s="609" t="s">
        <v>417</v>
      </c>
      <c r="D6" s="610"/>
      <c r="E6" s="610"/>
      <c r="F6" s="611"/>
    </row>
    <row r="7" spans="1:6" s="160" customFormat="1" ht="15.75" customHeight="1" thickBot="1">
      <c r="A7" s="586" t="s">
        <v>44</v>
      </c>
      <c r="B7" s="587"/>
      <c r="C7" s="587"/>
      <c r="D7" s="587"/>
      <c r="E7" s="587"/>
      <c r="F7" s="588"/>
    </row>
    <row r="8" spans="1:6" s="109" customFormat="1" ht="12" customHeight="1" thickBot="1">
      <c r="A8" s="65" t="s">
        <v>10</v>
      </c>
      <c r="B8" s="72" t="s">
        <v>304</v>
      </c>
      <c r="C8" s="315">
        <f>SUM(C9:C18)</f>
        <v>46000000</v>
      </c>
      <c r="D8" s="315">
        <f>SUM(D9:D18)</f>
        <v>46000000</v>
      </c>
      <c r="E8" s="315">
        <f>SUM(E9:E18)</f>
        <v>0</v>
      </c>
      <c r="F8" s="315">
        <f>SUM(F9:F18)</f>
        <v>46000000</v>
      </c>
    </row>
    <row r="9" spans="1:6" s="109" customFormat="1" ht="12" customHeight="1">
      <c r="A9" s="152" t="s">
        <v>79</v>
      </c>
      <c r="B9" s="237" t="s">
        <v>173</v>
      </c>
      <c r="C9" s="327"/>
      <c r="D9" s="311"/>
      <c r="E9" s="311"/>
      <c r="F9" s="311"/>
    </row>
    <row r="10" spans="1:6" s="109" customFormat="1" ht="12" customHeight="1">
      <c r="A10" s="153" t="s">
        <v>80</v>
      </c>
      <c r="B10" s="238" t="s">
        <v>174</v>
      </c>
      <c r="C10" s="328"/>
      <c r="D10" s="312"/>
      <c r="E10" s="312"/>
      <c r="F10" s="312"/>
    </row>
    <row r="11" spans="1:6" s="109" customFormat="1" ht="12" customHeight="1">
      <c r="A11" s="153" t="s">
        <v>81</v>
      </c>
      <c r="B11" s="238" t="s">
        <v>175</v>
      </c>
      <c r="C11" s="328"/>
      <c r="D11" s="312"/>
      <c r="E11" s="312"/>
      <c r="F11" s="312"/>
    </row>
    <row r="12" spans="1:6" s="109" customFormat="1" ht="12" customHeight="1">
      <c r="A12" s="153" t="s">
        <v>82</v>
      </c>
      <c r="B12" s="238" t="s">
        <v>176</v>
      </c>
      <c r="C12" s="328"/>
      <c r="D12" s="312"/>
      <c r="E12" s="312"/>
      <c r="F12" s="312"/>
    </row>
    <row r="13" spans="1:6" s="109" customFormat="1" ht="12" customHeight="1">
      <c r="A13" s="153" t="s">
        <v>104</v>
      </c>
      <c r="B13" s="238" t="s">
        <v>177</v>
      </c>
      <c r="C13" s="328">
        <v>46000000</v>
      </c>
      <c r="D13" s="312">
        <v>46000000</v>
      </c>
      <c r="E13" s="312"/>
      <c r="F13" s="312">
        <f>SUM(D13:E13)</f>
        <v>46000000</v>
      </c>
    </row>
    <row r="14" spans="1:6" s="109" customFormat="1" ht="12" customHeight="1">
      <c r="A14" s="153" t="s">
        <v>83</v>
      </c>
      <c r="B14" s="238" t="s">
        <v>305</v>
      </c>
      <c r="C14" s="328"/>
      <c r="D14" s="312"/>
      <c r="E14" s="312"/>
      <c r="F14" s="312"/>
    </row>
    <row r="15" spans="1:6" s="109" customFormat="1" ht="12" customHeight="1">
      <c r="A15" s="153" t="s">
        <v>84</v>
      </c>
      <c r="B15" s="238" t="s">
        <v>306</v>
      </c>
      <c r="C15" s="328"/>
      <c r="D15" s="312"/>
      <c r="E15" s="312"/>
      <c r="F15" s="312"/>
    </row>
    <row r="16" spans="1:6" s="109" customFormat="1" ht="12" customHeight="1">
      <c r="A16" s="153" t="s">
        <v>94</v>
      </c>
      <c r="B16" s="238" t="s">
        <v>180</v>
      </c>
      <c r="C16" s="328"/>
      <c r="D16" s="313"/>
      <c r="E16" s="313"/>
      <c r="F16" s="313"/>
    </row>
    <row r="17" spans="1:6" s="161" customFormat="1" ht="12" customHeight="1">
      <c r="A17" s="153" t="s">
        <v>95</v>
      </c>
      <c r="B17" s="238" t="s">
        <v>181</v>
      </c>
      <c r="C17" s="328"/>
      <c r="D17" s="312"/>
      <c r="E17" s="312"/>
      <c r="F17" s="312"/>
    </row>
    <row r="18" spans="1:6" s="161" customFormat="1" ht="12" customHeight="1" thickBot="1">
      <c r="A18" s="225" t="s">
        <v>96</v>
      </c>
      <c r="B18" s="239" t="s">
        <v>182</v>
      </c>
      <c r="C18" s="330"/>
      <c r="D18" s="314"/>
      <c r="E18" s="314"/>
      <c r="F18" s="314"/>
    </row>
    <row r="19" spans="1:6" s="109" customFormat="1" ht="12" customHeight="1" thickBot="1">
      <c r="A19" s="65" t="s">
        <v>11</v>
      </c>
      <c r="B19" s="72" t="s">
        <v>307</v>
      </c>
      <c r="C19" s="315">
        <f>SUM(C20:C22)</f>
        <v>8820000</v>
      </c>
      <c r="D19" s="315">
        <f>SUM(D20:D22)</f>
        <v>8820000</v>
      </c>
      <c r="E19" s="315">
        <f>SUM(E20:E22)</f>
        <v>0</v>
      </c>
      <c r="F19" s="315">
        <f>SUM(F20:F22)</f>
        <v>8820000</v>
      </c>
    </row>
    <row r="20" spans="1:6" s="161" customFormat="1" ht="12" customHeight="1">
      <c r="A20" s="152" t="s">
        <v>85</v>
      </c>
      <c r="B20" s="237" t="s">
        <v>148</v>
      </c>
      <c r="C20" s="327"/>
      <c r="D20" s="312"/>
      <c r="E20" s="312"/>
      <c r="F20" s="312"/>
    </row>
    <row r="21" spans="1:6" s="161" customFormat="1" ht="12" customHeight="1">
      <c r="A21" s="153" t="s">
        <v>86</v>
      </c>
      <c r="B21" s="238" t="s">
        <v>308</v>
      </c>
      <c r="C21" s="328"/>
      <c r="D21" s="312"/>
      <c r="E21" s="312"/>
      <c r="F21" s="312"/>
    </row>
    <row r="22" spans="1:6" s="161" customFormat="1" ht="12" customHeight="1">
      <c r="A22" s="153" t="s">
        <v>87</v>
      </c>
      <c r="B22" s="238" t="s">
        <v>309</v>
      </c>
      <c r="C22" s="328">
        <v>8820000</v>
      </c>
      <c r="D22" s="312">
        <v>8820000</v>
      </c>
      <c r="E22" s="312"/>
      <c r="F22" s="312">
        <f>SUM(D22:E22)</f>
        <v>8820000</v>
      </c>
    </row>
    <row r="23" spans="1:6" s="161" customFormat="1" ht="12" customHeight="1" thickBot="1">
      <c r="A23" s="153" t="s">
        <v>88</v>
      </c>
      <c r="B23" s="238" t="s">
        <v>0</v>
      </c>
      <c r="C23" s="328"/>
      <c r="D23" s="312"/>
      <c r="E23" s="312"/>
      <c r="F23" s="312"/>
    </row>
    <row r="24" spans="1:6" s="161" customFormat="1" ht="12" customHeight="1" thickBot="1">
      <c r="A24" s="66" t="s">
        <v>12</v>
      </c>
      <c r="B24" s="59" t="s">
        <v>113</v>
      </c>
      <c r="C24" s="311">
        <f>SUM(D24:F24)</f>
        <v>0</v>
      </c>
      <c r="D24" s="316">
        <v>0</v>
      </c>
      <c r="E24" s="316">
        <v>0</v>
      </c>
      <c r="F24" s="316"/>
    </row>
    <row r="25" spans="1:6" s="161" customFormat="1" ht="12" customHeight="1" thickBot="1">
      <c r="A25" s="66" t="s">
        <v>13</v>
      </c>
      <c r="B25" s="59" t="s">
        <v>310</v>
      </c>
      <c r="C25" s="315">
        <f>+C26+C27</f>
        <v>0</v>
      </c>
      <c r="D25" s="315">
        <f>+D26+D27</f>
        <v>0</v>
      </c>
      <c r="E25" s="315">
        <f>+E26+E27</f>
        <v>0</v>
      </c>
      <c r="F25" s="315">
        <f>+F26+F27</f>
        <v>0</v>
      </c>
    </row>
    <row r="26" spans="1:6" s="161" customFormat="1" ht="12" customHeight="1">
      <c r="A26" s="152" t="s">
        <v>158</v>
      </c>
      <c r="B26" s="237" t="s">
        <v>308</v>
      </c>
      <c r="C26" s="327"/>
      <c r="D26" s="317"/>
      <c r="E26" s="317"/>
      <c r="F26" s="317"/>
    </row>
    <row r="27" spans="1:6" s="161" customFormat="1" ht="12" customHeight="1">
      <c r="A27" s="153" t="s">
        <v>161</v>
      </c>
      <c r="B27" s="238" t="s">
        <v>311</v>
      </c>
      <c r="C27" s="328"/>
      <c r="D27" s="318"/>
      <c r="E27" s="318"/>
      <c r="F27" s="318"/>
    </row>
    <row r="28" spans="1:6" s="161" customFormat="1" ht="12" customHeight="1" thickBot="1">
      <c r="A28" s="153" t="s">
        <v>162</v>
      </c>
      <c r="B28" s="238" t="s">
        <v>312</v>
      </c>
      <c r="C28" s="328"/>
      <c r="D28" s="319"/>
      <c r="E28" s="319"/>
      <c r="F28" s="319"/>
    </row>
    <row r="29" spans="1:6" s="161" customFormat="1" ht="12" customHeight="1" thickBot="1">
      <c r="A29" s="66" t="s">
        <v>14</v>
      </c>
      <c r="B29" s="59" t="s">
        <v>313</v>
      </c>
      <c r="C29" s="311">
        <f>SUM(D29:F29)</f>
        <v>0</v>
      </c>
      <c r="D29" s="315">
        <f>+D30+D31+D32</f>
        <v>0</v>
      </c>
      <c r="E29" s="315">
        <f>+E30+E31+E32</f>
        <v>0</v>
      </c>
      <c r="F29" s="315">
        <f>+F30+F31+F32</f>
        <v>0</v>
      </c>
    </row>
    <row r="30" spans="1:6" s="161" customFormat="1" ht="12" customHeight="1">
      <c r="A30" s="152" t="s">
        <v>72</v>
      </c>
      <c r="B30" s="237" t="s">
        <v>187</v>
      </c>
      <c r="C30" s="327"/>
      <c r="D30" s="317"/>
      <c r="E30" s="317"/>
      <c r="F30" s="317"/>
    </row>
    <row r="31" spans="1:6" s="161" customFormat="1" ht="12" customHeight="1">
      <c r="A31" s="153" t="s">
        <v>73</v>
      </c>
      <c r="B31" s="238" t="s">
        <v>188</v>
      </c>
      <c r="C31" s="328"/>
      <c r="D31" s="318"/>
      <c r="E31" s="318"/>
      <c r="F31" s="318"/>
    </row>
    <row r="32" spans="1:6" s="161" customFormat="1" ht="12" customHeight="1" thickBot="1">
      <c r="A32" s="153" t="s">
        <v>74</v>
      </c>
      <c r="B32" s="238" t="s">
        <v>189</v>
      </c>
      <c r="C32" s="328"/>
      <c r="D32" s="319"/>
      <c r="E32" s="319"/>
      <c r="F32" s="319"/>
    </row>
    <row r="33" spans="1:6" s="109" customFormat="1" ht="12" customHeight="1" thickBot="1">
      <c r="A33" s="66" t="s">
        <v>15</v>
      </c>
      <c r="B33" s="59" t="s">
        <v>300</v>
      </c>
      <c r="C33" s="311">
        <f>SUM(D33:F33)</f>
        <v>0</v>
      </c>
      <c r="D33" s="316">
        <v>0</v>
      </c>
      <c r="E33" s="316">
        <v>0</v>
      </c>
      <c r="F33" s="316"/>
    </row>
    <row r="34" spans="1:6" s="109" customFormat="1" ht="12" customHeight="1" thickBot="1">
      <c r="A34" s="66" t="s">
        <v>16</v>
      </c>
      <c r="B34" s="59" t="s">
        <v>314</v>
      </c>
      <c r="C34" s="311">
        <f>SUM(D34:F34)</f>
        <v>0</v>
      </c>
      <c r="D34" s="320">
        <v>0</v>
      </c>
      <c r="E34" s="320">
        <v>0</v>
      </c>
      <c r="F34" s="320"/>
    </row>
    <row r="35" spans="1:6" s="109" customFormat="1" ht="12" customHeight="1" thickBot="1">
      <c r="A35" s="65" t="s">
        <v>17</v>
      </c>
      <c r="B35" s="59" t="s">
        <v>315</v>
      </c>
      <c r="C35" s="311">
        <v>54820000</v>
      </c>
      <c r="D35" s="321">
        <f>+D8+D19+D24+D25+D29+D33+D34</f>
        <v>54820000</v>
      </c>
      <c r="E35" s="321">
        <f>+E8+E19+E24+E25+E29+E33+E34</f>
        <v>0</v>
      </c>
      <c r="F35" s="321">
        <f>+F8+F19+F24+F25+F29+F33+F34</f>
        <v>54820000</v>
      </c>
    </row>
    <row r="36" spans="1:6" s="109" customFormat="1" ht="12" customHeight="1" thickBot="1">
      <c r="A36" s="212" t="s">
        <v>18</v>
      </c>
      <c r="B36" s="59" t="s">
        <v>316</v>
      </c>
      <c r="C36" s="321">
        <f>+C37+C38+C39</f>
        <v>92396000</v>
      </c>
      <c r="D36" s="321">
        <f>+D37+D38+D39</f>
        <v>92396000</v>
      </c>
      <c r="E36" s="321">
        <f>+E37+E38+E39</f>
        <v>0</v>
      </c>
      <c r="F36" s="321">
        <f>+F37+F38+F39</f>
        <v>92396000</v>
      </c>
    </row>
    <row r="37" spans="1:6" s="109" customFormat="1" ht="12" customHeight="1">
      <c r="A37" s="152" t="s">
        <v>317</v>
      </c>
      <c r="B37" s="237" t="s">
        <v>139</v>
      </c>
      <c r="C37" s="327">
        <f>SUM(D37:F37)</f>
        <v>0</v>
      </c>
      <c r="D37" s="317"/>
      <c r="E37" s="317"/>
      <c r="F37" s="317"/>
    </row>
    <row r="38" spans="1:6" s="109" customFormat="1" ht="12" customHeight="1">
      <c r="A38" s="153" t="s">
        <v>318</v>
      </c>
      <c r="B38" s="238" t="s">
        <v>1</v>
      </c>
      <c r="C38" s="328">
        <f>SUM(D38:F38)</f>
        <v>0</v>
      </c>
      <c r="D38" s="318"/>
      <c r="E38" s="318"/>
      <c r="F38" s="318"/>
    </row>
    <row r="39" spans="1:6" s="161" customFormat="1" ht="12" customHeight="1" thickBot="1">
      <c r="A39" s="153" t="s">
        <v>319</v>
      </c>
      <c r="B39" s="238" t="s">
        <v>320</v>
      </c>
      <c r="C39" s="328">
        <v>92396000</v>
      </c>
      <c r="D39" s="319">
        <v>92396000</v>
      </c>
      <c r="E39" s="319"/>
      <c r="F39" s="319">
        <f>SUM(D39:E39)</f>
        <v>92396000</v>
      </c>
    </row>
    <row r="40" spans="1:6" s="161" customFormat="1" ht="15" customHeight="1" thickBot="1">
      <c r="A40" s="212" t="s">
        <v>19</v>
      </c>
      <c r="B40" s="213" t="s">
        <v>321</v>
      </c>
      <c r="C40" s="322">
        <f>+C35+C36</f>
        <v>147216000</v>
      </c>
      <c r="D40" s="322">
        <f>+D35+D36</f>
        <v>147216000</v>
      </c>
      <c r="E40" s="322">
        <f>+E35+E36</f>
        <v>0</v>
      </c>
      <c r="F40" s="322">
        <f>+F35+F36</f>
        <v>147216000</v>
      </c>
    </row>
    <row r="41" spans="1:6" s="161" customFormat="1" ht="15" customHeight="1">
      <c r="A41" s="75"/>
      <c r="B41" s="76"/>
      <c r="C41" s="205"/>
      <c r="D41" s="206"/>
      <c r="E41" s="206"/>
      <c r="F41" s="206"/>
    </row>
    <row r="42" spans="1:3" ht="13.5" thickBot="1">
      <c r="A42" s="77"/>
      <c r="B42" s="78"/>
      <c r="C42" s="207"/>
    </row>
    <row r="43" spans="1:6" s="160" customFormat="1" ht="16.5" customHeight="1" thickBot="1">
      <c r="A43" s="586" t="s">
        <v>45</v>
      </c>
      <c r="B43" s="587"/>
      <c r="C43" s="587"/>
      <c r="D43" s="587"/>
      <c r="E43" s="587"/>
      <c r="F43" s="588"/>
    </row>
    <row r="44" spans="1:6" s="162" customFormat="1" ht="12" customHeight="1" thickBot="1">
      <c r="A44" s="227" t="s">
        <v>10</v>
      </c>
      <c r="B44" s="228" t="s">
        <v>322</v>
      </c>
      <c r="C44" s="315">
        <f>SUM(C45:C49)</f>
        <v>144405000</v>
      </c>
      <c r="D44" s="315">
        <f>SUM(D45:D49)</f>
        <v>144405000</v>
      </c>
      <c r="E44" s="315">
        <f>SUM(E45:E49)</f>
        <v>0</v>
      </c>
      <c r="F44" s="315">
        <f>SUM(F45:F49)</f>
        <v>144405000</v>
      </c>
    </row>
    <row r="45" spans="1:6" ht="12" customHeight="1">
      <c r="A45" s="152" t="s">
        <v>79</v>
      </c>
      <c r="B45" s="9" t="s">
        <v>40</v>
      </c>
      <c r="C45" s="311">
        <v>73111000</v>
      </c>
      <c r="D45" s="333">
        <v>73111000</v>
      </c>
      <c r="E45" s="317"/>
      <c r="F45" s="317">
        <f>SUM(D45:E45)</f>
        <v>73111000</v>
      </c>
    </row>
    <row r="46" spans="1:6" ht="12" customHeight="1">
      <c r="A46" s="153" t="s">
        <v>80</v>
      </c>
      <c r="B46" s="7" t="s">
        <v>122</v>
      </c>
      <c r="C46" s="312">
        <v>22215000</v>
      </c>
      <c r="D46" s="334">
        <v>22215000</v>
      </c>
      <c r="E46" s="323"/>
      <c r="F46" s="317">
        <f>SUM(D46:E46)</f>
        <v>22215000</v>
      </c>
    </row>
    <row r="47" spans="1:6" ht="12" customHeight="1">
      <c r="A47" s="153" t="s">
        <v>81</v>
      </c>
      <c r="B47" s="7" t="s">
        <v>103</v>
      </c>
      <c r="C47" s="312">
        <v>49079000</v>
      </c>
      <c r="D47" s="334">
        <v>49079000</v>
      </c>
      <c r="E47" s="323"/>
      <c r="F47" s="317">
        <f>SUM(D47:E47)</f>
        <v>49079000</v>
      </c>
    </row>
    <row r="48" spans="1:6" ht="12" customHeight="1">
      <c r="A48" s="153" t="s">
        <v>82</v>
      </c>
      <c r="B48" s="7" t="s">
        <v>123</v>
      </c>
      <c r="C48" s="312">
        <f>SUM(D48:F48)</f>
        <v>0</v>
      </c>
      <c r="D48" s="334">
        <v>0</v>
      </c>
      <c r="E48" s="323"/>
      <c r="F48" s="317">
        <f>SUM(D48:E48)</f>
        <v>0</v>
      </c>
    </row>
    <row r="49" spans="1:6" ht="12" customHeight="1" thickBot="1">
      <c r="A49" s="225" t="s">
        <v>104</v>
      </c>
      <c r="B49" s="226" t="s">
        <v>124</v>
      </c>
      <c r="C49" s="335">
        <f>SUM(D49:F49)</f>
        <v>0</v>
      </c>
      <c r="D49" s="334">
        <v>0</v>
      </c>
      <c r="E49" s="323"/>
      <c r="F49" s="317">
        <f>SUM(D49:E49)</f>
        <v>0</v>
      </c>
    </row>
    <row r="50" spans="1:6" ht="12" customHeight="1" thickBot="1">
      <c r="A50" s="223" t="s">
        <v>11</v>
      </c>
      <c r="B50" s="224" t="s">
        <v>323</v>
      </c>
      <c r="C50" s="315">
        <f>SUM(C51:C53)</f>
        <v>2811000</v>
      </c>
      <c r="D50" s="315">
        <f>SUM(D51:D53)</f>
        <v>2811000</v>
      </c>
      <c r="E50" s="315">
        <f>SUM(E51:E53)</f>
        <v>0</v>
      </c>
      <c r="F50" s="315">
        <f>SUM(F51:F53)</f>
        <v>2811000</v>
      </c>
    </row>
    <row r="51" spans="1:6" s="162" customFormat="1" ht="12" customHeight="1">
      <c r="A51" s="152" t="s">
        <v>85</v>
      </c>
      <c r="B51" s="9" t="s">
        <v>136</v>
      </c>
      <c r="C51" s="311">
        <v>2811000</v>
      </c>
      <c r="D51" s="317">
        <v>2811000</v>
      </c>
      <c r="E51" s="317"/>
      <c r="F51" s="317">
        <f>SUM(D51:E51)</f>
        <v>2811000</v>
      </c>
    </row>
    <row r="52" spans="1:6" ht="12" customHeight="1">
      <c r="A52" s="153" t="s">
        <v>86</v>
      </c>
      <c r="B52" s="7" t="s">
        <v>126</v>
      </c>
      <c r="C52" s="312">
        <f>SUM(D52:F52)</f>
        <v>0</v>
      </c>
      <c r="D52" s="323">
        <v>0</v>
      </c>
      <c r="E52" s="323"/>
      <c r="F52" s="317">
        <f>SUM(D52:E52)</f>
        <v>0</v>
      </c>
    </row>
    <row r="53" spans="1:6" ht="12" customHeight="1">
      <c r="A53" s="153" t="s">
        <v>87</v>
      </c>
      <c r="B53" s="7" t="s">
        <v>46</v>
      </c>
      <c r="C53" s="312">
        <f>SUM(D53:F53)</f>
        <v>0</v>
      </c>
      <c r="D53" s="323">
        <v>0</v>
      </c>
      <c r="E53" s="323"/>
      <c r="F53" s="317">
        <f>SUM(D53:E53)</f>
        <v>0</v>
      </c>
    </row>
    <row r="54" spans="1:6" ht="12" customHeight="1" thickBot="1">
      <c r="A54" s="153" t="s">
        <v>88</v>
      </c>
      <c r="B54" s="7" t="s">
        <v>2</v>
      </c>
      <c r="C54" s="312">
        <f>SUM(D54:F54)</f>
        <v>0</v>
      </c>
      <c r="D54" s="323">
        <v>0</v>
      </c>
      <c r="E54" s="323"/>
      <c r="F54" s="317">
        <f>SUM(D54:E54)</f>
        <v>0</v>
      </c>
    </row>
    <row r="55" spans="1:6" ht="15" customHeight="1" thickBot="1">
      <c r="A55" s="66" t="s">
        <v>12</v>
      </c>
      <c r="B55" s="79" t="s">
        <v>324</v>
      </c>
      <c r="C55" s="324">
        <f>+C44+C50</f>
        <v>147216000</v>
      </c>
      <c r="D55" s="324">
        <f>+D44+D50</f>
        <v>147216000</v>
      </c>
      <c r="E55" s="324">
        <f>+E44+E50</f>
        <v>0</v>
      </c>
      <c r="F55" s="324">
        <f>+F44+F50</f>
        <v>147216000</v>
      </c>
    </row>
    <row r="56" spans="3:6" ht="13.5" thickBot="1">
      <c r="C56" s="325"/>
      <c r="D56" s="325"/>
      <c r="E56" s="325"/>
      <c r="F56" s="325"/>
    </row>
    <row r="57" spans="1:6" ht="15" customHeight="1" thickBot="1">
      <c r="A57" s="82" t="s">
        <v>133</v>
      </c>
      <c r="B57" s="83"/>
      <c r="C57" s="58">
        <v>32</v>
      </c>
      <c r="D57" s="58">
        <v>32</v>
      </c>
      <c r="E57" s="58"/>
      <c r="F57" s="58"/>
    </row>
    <row r="58" spans="1:6" ht="14.25" customHeight="1" thickBot="1">
      <c r="A58" s="82" t="s">
        <v>134</v>
      </c>
      <c r="B58" s="83"/>
      <c r="C58" s="58"/>
      <c r="D58" s="58"/>
      <c r="E58" s="58"/>
      <c r="F58" s="58"/>
    </row>
  </sheetData>
  <sheetProtection/>
  <mergeCells count="7">
    <mergeCell ref="A1:F1"/>
    <mergeCell ref="A5:F5"/>
    <mergeCell ref="A7:F7"/>
    <mergeCell ref="A43:F43"/>
    <mergeCell ref="C3:F3"/>
    <mergeCell ref="A2:F2"/>
    <mergeCell ref="C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titkarsag1</cp:lastModifiedBy>
  <cp:lastPrinted>2016-06-16T06:15:12Z</cp:lastPrinted>
  <dcterms:created xsi:type="dcterms:W3CDTF">1999-10-30T10:30:45Z</dcterms:created>
  <dcterms:modified xsi:type="dcterms:W3CDTF">2016-06-16T06:31:03Z</dcterms:modified>
  <cp:category/>
  <cp:version/>
  <cp:contentType/>
  <cp:contentStatus/>
</cp:coreProperties>
</file>